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WOWCO DOCS\2025\2025 Budget\"/>
    </mc:Choice>
  </mc:AlternateContent>
  <xr:revisionPtr revIDLastSave="0" documentId="13_ncr:1_{FC311D53-E551-4E47-8996-0F4EA2503AB6}" xr6:coauthVersionLast="47" xr6:coauthVersionMax="47" xr10:uidLastSave="{00000000-0000-0000-0000-000000000000}"/>
  <bookViews>
    <workbookView xWindow="-120" yWindow="-120" windowWidth="29040" windowHeight="17520" xr2:uid="{E31B5501-62F5-4CA3-AC35-4AACE322A0AF}"/>
  </bookViews>
  <sheets>
    <sheet name="Request-Wtr Admin" sheetId="1" r:id="rId1"/>
    <sheet name="Request-Wtr &amp; Sup Dist" sheetId="2" r:id="rId2"/>
    <sheet name="Cost Graph" sheetId="7" r:id="rId3"/>
    <sheet name="Request-Wtr &amp; Sup pg2" sheetId="3" r:id="rId4"/>
    <sheet name="contracts" sheetId="4" r:id="rId5"/>
    <sheet name="staffing and OT" sheetId="5" r:id="rId6"/>
    <sheet name="Revenues" sheetId="6" r:id="rId7"/>
  </sheets>
  <definedNames>
    <definedName name="__xlnm.Print_Area" localSheetId="3">'Request-Wtr &amp; Sup pg2'!$A$1:$F$43</definedName>
    <definedName name="__xlnm.Print_Area" localSheetId="6">Revenues!$A$1:$F$44</definedName>
    <definedName name="__xlnm.Print_Area" localSheetId="5">'staffing and OT'!$A$1:$D$44</definedName>
    <definedName name="_xlnm.Print_Area" localSheetId="0">'Request-Wtr Admin'!$A:$A,'Request-Wtr Admin'!$G:$G,'Request-Wtr Admin'!$I:$I,'Request-Wtr Admin'!$K:$K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" i="1" l="1"/>
  <c r="Q13" i="1"/>
  <c r="Q10" i="1"/>
  <c r="D31" i="1"/>
  <c r="E28" i="1"/>
  <c r="F28" i="1"/>
  <c r="G28" i="1"/>
  <c r="H28" i="1"/>
  <c r="I28" i="1"/>
  <c r="J28" i="1"/>
  <c r="C28" i="1"/>
  <c r="Q7" i="1"/>
  <c r="Q27" i="1"/>
  <c r="Q24" i="1"/>
  <c r="Q22" i="1"/>
  <c r="Q20" i="1"/>
  <c r="Q16" i="1"/>
  <c r="Q11" i="1"/>
  <c r="Q8" i="1"/>
  <c r="F18" i="7"/>
  <c r="F12" i="7"/>
  <c r="F4" i="7"/>
  <c r="E20" i="7"/>
  <c r="F20" i="7" s="1"/>
  <c r="B12" i="7"/>
  <c r="B18" i="7"/>
  <c r="O27" i="1"/>
  <c r="O13" i="1"/>
  <c r="P30" i="1"/>
  <c r="P31" i="1"/>
  <c r="O17" i="1"/>
  <c r="Q17" i="1" s="1"/>
  <c r="K26" i="1"/>
  <c r="K28" i="1" s="1"/>
  <c r="M24" i="1"/>
  <c r="M8" i="1"/>
  <c r="M10" i="1"/>
  <c r="M11" i="1"/>
  <c r="M16" i="1"/>
  <c r="M20" i="1"/>
  <c r="M22" i="1"/>
  <c r="M23" i="1"/>
  <c r="I40" i="1"/>
  <c r="I17" i="1"/>
  <c r="M17" i="1"/>
  <c r="I30" i="1"/>
  <c r="K30" i="1" s="1"/>
  <c r="K31" i="1" s="1"/>
  <c r="I31" i="1"/>
  <c r="H31" i="1"/>
  <c r="L26" i="1"/>
  <c r="I7" i="1"/>
  <c r="I26" i="1" s="1"/>
  <c r="I13" i="1"/>
  <c r="M13" i="1"/>
  <c r="H17" i="1"/>
  <c r="H19" i="1"/>
  <c r="I19" i="1"/>
  <c r="Q19" i="1" s="1"/>
  <c r="G29" i="1"/>
  <c r="G31" i="1"/>
  <c r="G19" i="1"/>
  <c r="G26" i="1"/>
  <c r="F10" i="2"/>
  <c r="E12" i="2"/>
  <c r="E41" i="3"/>
  <c r="F12" i="2"/>
  <c r="F41" i="3"/>
  <c r="E14" i="2"/>
  <c r="F14" i="2"/>
  <c r="E19" i="2"/>
  <c r="F19" i="2"/>
  <c r="E21" i="2"/>
  <c r="F21" i="2"/>
  <c r="E24" i="2"/>
  <c r="F24" i="2"/>
  <c r="E28" i="2"/>
  <c r="F28" i="2"/>
  <c r="E31" i="2"/>
  <c r="F31" i="2"/>
  <c r="E33" i="2"/>
  <c r="F33" i="2"/>
  <c r="E35" i="2"/>
  <c r="F35" i="2"/>
  <c r="E40" i="2"/>
  <c r="F40" i="2"/>
  <c r="E42" i="2"/>
  <c r="F42" i="2"/>
  <c r="E10" i="3"/>
  <c r="F10" i="3"/>
  <c r="F43" i="3"/>
  <c r="E12" i="3"/>
  <c r="F12" i="3"/>
  <c r="E14" i="3"/>
  <c r="F14" i="3"/>
  <c r="E16" i="3"/>
  <c r="F16" i="3"/>
  <c r="E19" i="3"/>
  <c r="E43" i="3"/>
  <c r="B26" i="1"/>
  <c r="C26" i="1"/>
  <c r="D26" i="1"/>
  <c r="D28" i="1"/>
  <c r="E26" i="1"/>
  <c r="F26" i="1"/>
  <c r="C31" i="1"/>
  <c r="C33" i="1"/>
  <c r="E31" i="1"/>
  <c r="D33" i="1"/>
  <c r="B40" i="1"/>
  <c r="C40" i="1"/>
  <c r="D40" i="1"/>
  <c r="H26" i="1"/>
  <c r="H33" i="1"/>
  <c r="M7" i="1"/>
  <c r="I33" i="1" l="1"/>
  <c r="M26" i="1"/>
  <c r="O26" i="1"/>
  <c r="Q26" i="1" s="1"/>
  <c r="K33" i="1"/>
  <c r="K35" i="1" s="1"/>
  <c r="K34" i="1" l="1"/>
</calcChain>
</file>

<file path=xl/sharedStrings.xml><?xml version="1.0" encoding="utf-8"?>
<sst xmlns="http://schemas.openxmlformats.org/spreadsheetml/2006/main" count="191" uniqueCount="135">
  <si>
    <t>proposed</t>
  </si>
  <si>
    <t>(actual)</t>
  </si>
  <si>
    <t>Bank Charges</t>
  </si>
  <si>
    <t>Insurance</t>
  </si>
  <si>
    <t>Legal and Professional</t>
  </si>
  <si>
    <t>Licenses and Permits</t>
  </si>
  <si>
    <t>Office Expense</t>
  </si>
  <si>
    <t>Property tax</t>
  </si>
  <si>
    <t>Repairs and Maintenance</t>
  </si>
  <si>
    <t>Contract Labor Express</t>
  </si>
  <si>
    <t>Telephone/ Internet</t>
  </si>
  <si>
    <t>Electric Utilities</t>
  </si>
  <si>
    <t>Water Testing</t>
  </si>
  <si>
    <t>State taxes</t>
  </si>
  <si>
    <t>Depreciation  &amp; Amortization</t>
  </si>
  <si>
    <t xml:space="preserve">Total Expenses </t>
  </si>
  <si>
    <t>Change</t>
  </si>
  <si>
    <t>Water Revenues</t>
  </si>
  <si>
    <t>Total Revenues</t>
  </si>
  <si>
    <t>Change in assets</t>
  </si>
  <si>
    <t>Notes:</t>
  </si>
  <si>
    <t>Contract Labor estimate</t>
  </si>
  <si>
    <t>Water Master</t>
  </si>
  <si>
    <t>Office Manager</t>
  </si>
  <si>
    <t>Meter Reading</t>
  </si>
  <si>
    <t>Total Express costs</t>
  </si>
  <si>
    <t>Department Budget Request</t>
  </si>
  <si>
    <t>(For all materials, services, and supplies)</t>
  </si>
  <si>
    <t>Department</t>
  </si>
  <si>
    <t>Water and Supply Distribution</t>
  </si>
  <si>
    <t>Budget Unit</t>
  </si>
  <si>
    <t>660-4171</t>
  </si>
  <si>
    <t>Object</t>
  </si>
  <si>
    <t>2019-2020</t>
  </si>
  <si>
    <t>2020-2021</t>
  </si>
  <si>
    <t>Number</t>
  </si>
  <si>
    <t>Proposed</t>
  </si>
  <si>
    <t>5xxx</t>
  </si>
  <si>
    <t>SALARIES AND BENEFITS</t>
  </si>
  <si>
    <t>OFFICE EXPENSES</t>
  </si>
  <si>
    <t>SPECIAL DEPARTMENTAL EXPENSE</t>
  </si>
  <si>
    <t>Piping, meters, meter lids, meter boxes, repair fittings,</t>
  </si>
  <si>
    <t xml:space="preserve">safety, items, signs, cones, barricades, and sample </t>
  </si>
  <si>
    <t>stations, fire hydrant meters, misc. needed items.</t>
  </si>
  <si>
    <t>SMALL TOOLS</t>
  </si>
  <si>
    <t>CLOTHING ALLOWANCE</t>
  </si>
  <si>
    <t>Rain gear, hard hats, uniforms and boots.</t>
  </si>
  <si>
    <t>COMMUNICATION AND ALARMS</t>
  </si>
  <si>
    <t xml:space="preserve">Telephones and alarms </t>
  </si>
  <si>
    <t xml:space="preserve">Cell Phones and yard phone charges </t>
  </si>
  <si>
    <t>UTILITIES</t>
  </si>
  <si>
    <t>Electricity to operate well pumps for City water system</t>
  </si>
  <si>
    <t>RENTS AND LEASES</t>
  </si>
  <si>
    <t>MAINTENANCE OF BULDINGS/GROUNDS</t>
  </si>
  <si>
    <t>PROFESSIONAL AND SPECIAL SERVICES</t>
  </si>
  <si>
    <t>Engineering consulting fees, laboratory testing fees</t>
  </si>
  <si>
    <t>backflow device testing, Department of Health permit fees.</t>
  </si>
  <si>
    <t>MEMBERSHIP-SUBSCRIPTIONS-DUES</t>
  </si>
  <si>
    <t>MISCELLANEOUS</t>
  </si>
  <si>
    <t>5530-2</t>
  </si>
  <si>
    <t>PUBLIC WORKS LABOR CHARGES</t>
  </si>
  <si>
    <t>5530-5</t>
  </si>
  <si>
    <t>COMPUTER CHARGES</t>
  </si>
  <si>
    <t>5530-7</t>
  </si>
  <si>
    <t>VEHICLE MAINTENANCE</t>
  </si>
  <si>
    <t>5727-xxx</t>
  </si>
  <si>
    <t>WATER PROJECTS</t>
  </si>
  <si>
    <t>Reservoir Maintenance</t>
  </si>
  <si>
    <t>MACHINERY &amp; EQUIPMENT</t>
  </si>
  <si>
    <t>Generators</t>
  </si>
  <si>
    <t>total page 1</t>
  </si>
  <si>
    <t>TOTAL</t>
  </si>
  <si>
    <t>Contracts for Services</t>
  </si>
  <si>
    <t>(For new and existing contracts costing $10,000 or more per year)</t>
  </si>
  <si>
    <t>Water Department</t>
  </si>
  <si>
    <t>FY 2015-2016</t>
  </si>
  <si>
    <t>660</t>
  </si>
  <si>
    <t>FY 2016-2017</t>
  </si>
  <si>
    <t>Describe Services to be Provided</t>
  </si>
  <si>
    <t>Describe Need for Contract Services</t>
  </si>
  <si>
    <t>Other Services or Factors Directly Related to this Project</t>
  </si>
  <si>
    <t>Estimated Contract Costs and Funding Sources</t>
  </si>
  <si>
    <t>Operation and Maintenance Costs after Services are Performed</t>
  </si>
  <si>
    <t>PT Staffing and OT Justification</t>
  </si>
  <si>
    <t>(To justify new or continued temporary, part-time and overtime requests)</t>
  </si>
  <si>
    <t>Title of Position</t>
  </si>
  <si>
    <t>Temporary</t>
  </si>
  <si>
    <t>Part-time</t>
  </si>
  <si>
    <t>Overtime</t>
  </si>
  <si>
    <t>Typical Duties</t>
  </si>
  <si>
    <t>Justification for continued position or OT (including discussion of prior years experience and possible options)</t>
  </si>
  <si>
    <t>Estimated hours per week or year and start date</t>
  </si>
  <si>
    <t>Estimated Costs and Funding Sources</t>
  </si>
  <si>
    <t>Biannual Budget Fiscal Years 2009-2011</t>
  </si>
  <si>
    <t>Revenue Forecasts</t>
  </si>
  <si>
    <t>(To review departmental revenue trends and make recommendations for changes)</t>
  </si>
  <si>
    <t>Department:</t>
  </si>
  <si>
    <t>Revenue</t>
  </si>
  <si>
    <t>Actual</t>
  </si>
  <si>
    <t>Estimated</t>
  </si>
  <si>
    <t>Projected</t>
  </si>
  <si>
    <t>Code</t>
  </si>
  <si>
    <t>2007-2008</t>
  </si>
  <si>
    <t>2008-2009</t>
  </si>
  <si>
    <t>2009-2010</t>
  </si>
  <si>
    <t>2010-2011</t>
  </si>
  <si>
    <t>Discuss Forecast and Recommendations</t>
  </si>
  <si>
    <t>(proj)</t>
  </si>
  <si>
    <t>C:\WOWCO DOCS\2025\2025 Budget\Water_Budget White Oak Mutual 2025 wk.xls</t>
  </si>
  <si>
    <t xml:space="preserve">Div/ Interest Income </t>
  </si>
  <si>
    <t>2023/2024</t>
  </si>
  <si>
    <t>2024/2025</t>
  </si>
  <si>
    <t>2022/2023</t>
  </si>
  <si>
    <t>2021/2022</t>
  </si>
  <si>
    <t>as of 3/1/2025</t>
  </si>
  <si>
    <t>2025/2026</t>
  </si>
  <si>
    <t>Review AGT</t>
  </si>
  <si>
    <t>Quickbooks</t>
  </si>
  <si>
    <t>as of -/-/2026</t>
  </si>
  <si>
    <t xml:space="preserve">2024 to 2025 </t>
  </si>
  <si>
    <t>Using $0.70 / 100 cu/ft  Pump rate</t>
  </si>
  <si>
    <t>Using $0.74 / 100 cu/ft  Pump rate</t>
  </si>
  <si>
    <t>Using $0.81 / 100 cu/ft  Pump rate</t>
  </si>
  <si>
    <t>Water revenue</t>
  </si>
  <si>
    <t>net income</t>
  </si>
  <si>
    <t>Total revenue</t>
  </si>
  <si>
    <t>Cash in Bank</t>
  </si>
  <si>
    <t>Note</t>
  </si>
  <si>
    <t>* 2021</t>
  </si>
  <si>
    <t>Since 2010</t>
  </si>
  <si>
    <t>2009/2010</t>
  </si>
  <si>
    <t xml:space="preserve"> Percentage change</t>
  </si>
  <si>
    <t xml:space="preserve">Percentage change </t>
  </si>
  <si>
    <t>*2026</t>
  </si>
  <si>
    <t xml:space="preserve">                                                  Budget White Oak Mutual Water 2025/2026  ends May 31,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</si>
</sst>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\ ;&quot; (&quot;#,##0.00\);&quot; -&quot;#\ ;@\ "/>
    <numFmt numFmtId="165" formatCode="[$$-409]#,##0;\-[$$-409]#,##0"/>
    <numFmt numFmtId="166" formatCode="[$$-409]#,##0;[Red]\-[$$-409]#,##0"/>
    <numFmt numFmtId="167" formatCode="#,##0\ ;&quot; (&quot;#,##0\);&quot; -&quot;#\ ;@\ "/>
    <numFmt numFmtId="168" formatCode="[$$-409]#,##0_);\([$$-409]#,##0\)"/>
    <numFmt numFmtId="169" formatCode="&quot;$&quot;#,##0"/>
  </numFmts>
  <fonts count="11" x14ac:knownFonts="1">
    <font>
      <sz val="10"/>
      <name val="Arial"/>
      <family val="2"/>
    </font>
    <font>
      <sz val="11"/>
      <name val="Cambria"/>
      <family val="1"/>
    </font>
    <font>
      <b/>
      <sz val="11"/>
      <name val="Cambria"/>
      <family val="1"/>
    </font>
    <font>
      <u/>
      <sz val="11"/>
      <name val="Cambria"/>
      <family val="1"/>
    </font>
    <font>
      <b/>
      <u/>
      <sz val="11"/>
      <name val="Cambria"/>
      <family val="1"/>
    </font>
    <font>
      <sz val="11"/>
      <name val="Arial"/>
      <family val="2"/>
    </font>
    <font>
      <b/>
      <sz val="11"/>
      <color indexed="9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2"/>
      <name val="Cambria"/>
      <family val="1"/>
    </font>
    <font>
      <u/>
      <sz val="11"/>
      <color rgb="FFFF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22"/>
      </patternFill>
    </fill>
    <fill>
      <patternFill patternType="solid">
        <fgColor indexed="8"/>
        <bgColor indexed="58"/>
      </patternFill>
    </fill>
  </fills>
  <borders count="54">
    <border>
      <left/>
      <right/>
      <top/>
      <bottom/>
      <diagonal/>
    </border>
    <border>
      <left/>
      <right/>
      <top style="double">
        <color indexed="8"/>
      </top>
      <bottom/>
      <diagonal/>
    </border>
    <border>
      <left/>
      <right style="hair">
        <color indexed="8"/>
      </right>
      <top style="double">
        <color indexed="8"/>
      </top>
      <bottom/>
      <diagonal/>
    </border>
    <border>
      <left style="hair">
        <color indexed="8"/>
      </left>
      <right style="hair">
        <color indexed="8"/>
      </right>
      <top style="double">
        <color indexed="8"/>
      </top>
      <bottom/>
      <diagonal/>
    </border>
    <border>
      <left style="hair">
        <color indexed="8"/>
      </left>
      <right/>
      <top style="double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 style="thin">
        <color indexed="8"/>
      </bottom>
      <diagonal/>
    </border>
    <border>
      <left/>
      <right style="thin">
        <color indexed="8"/>
      </right>
      <top style="hair">
        <color indexed="8"/>
      </top>
      <bottom style="thin">
        <color indexed="8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8" fillId="0" borderId="0"/>
    <xf numFmtId="0" fontId="8" fillId="0" borderId="0"/>
  </cellStyleXfs>
  <cellXfs count="174">
    <xf numFmtId="0" fontId="0" fillId="0" borderId="0" xfId="0"/>
    <xf numFmtId="0" fontId="1" fillId="0" borderId="0" xfId="2" applyFont="1"/>
    <xf numFmtId="0" fontId="2" fillId="0" borderId="0" xfId="2" applyFont="1"/>
    <xf numFmtId="0" fontId="1" fillId="0" borderId="0" xfId="2" applyFont="1" applyAlignment="1">
      <alignment horizontal="center"/>
    </xf>
    <xf numFmtId="0" fontId="2" fillId="0" borderId="0" xfId="2" applyFont="1" applyAlignment="1">
      <alignment horizontal="center"/>
    </xf>
    <xf numFmtId="0" fontId="1" fillId="0" borderId="0" xfId="2" applyFont="1" applyAlignment="1">
      <alignment vertical="top" wrapText="1"/>
    </xf>
    <xf numFmtId="49" fontId="1" fillId="0" borderId="0" xfId="1" applyNumberFormat="1" applyFont="1" applyAlignment="1">
      <alignment horizontal="center" vertical="top"/>
    </xf>
    <xf numFmtId="0" fontId="1" fillId="0" borderId="0" xfId="2" applyFont="1" applyAlignment="1">
      <alignment vertical="top"/>
    </xf>
    <xf numFmtId="165" fontId="1" fillId="0" borderId="0" xfId="1" applyNumberFormat="1" applyFont="1" applyAlignment="1">
      <alignment vertical="top"/>
    </xf>
    <xf numFmtId="165" fontId="1" fillId="0" borderId="0" xfId="2" applyNumberFormat="1" applyFont="1" applyAlignment="1">
      <alignment vertical="top"/>
    </xf>
    <xf numFmtId="0" fontId="3" fillId="0" borderId="0" xfId="2" applyFont="1" applyAlignment="1">
      <alignment vertical="top" wrapText="1"/>
    </xf>
    <xf numFmtId="0" fontId="3" fillId="0" borderId="1" xfId="2" applyFont="1" applyBorder="1" applyAlignment="1">
      <alignment vertical="top" wrapText="1"/>
    </xf>
    <xf numFmtId="165" fontId="1" fillId="0" borderId="1" xfId="1" applyNumberFormat="1" applyFont="1" applyBorder="1" applyAlignment="1">
      <alignment vertical="top"/>
    </xf>
    <xf numFmtId="165" fontId="1" fillId="0" borderId="1" xfId="2" applyNumberFormat="1" applyFont="1" applyBorder="1" applyAlignment="1">
      <alignment vertical="top"/>
    </xf>
    <xf numFmtId="9" fontId="1" fillId="0" borderId="0" xfId="1" applyNumberFormat="1" applyFont="1" applyAlignment="1">
      <alignment horizontal="center" vertical="top"/>
    </xf>
    <xf numFmtId="9" fontId="3" fillId="0" borderId="0" xfId="1" applyNumberFormat="1" applyFont="1" applyAlignment="1">
      <alignment horizontal="center" vertical="top"/>
    </xf>
    <xf numFmtId="166" fontId="1" fillId="0" borderId="0" xfId="2" applyNumberFormat="1" applyFont="1" applyAlignment="1">
      <alignment vertical="top"/>
    </xf>
    <xf numFmtId="165" fontId="4" fillId="0" borderId="0" xfId="2" applyNumberFormat="1" applyFont="1" applyAlignment="1">
      <alignment vertical="top"/>
    </xf>
    <xf numFmtId="165" fontId="3" fillId="0" borderId="0" xfId="2" applyNumberFormat="1" applyFont="1" applyAlignment="1">
      <alignment vertical="top"/>
    </xf>
    <xf numFmtId="166" fontId="1" fillId="0" borderId="0" xfId="2" applyNumberFormat="1" applyFont="1" applyAlignment="1">
      <alignment horizontal="center" vertical="top"/>
    </xf>
    <xf numFmtId="0" fontId="1" fillId="0" borderId="0" xfId="2" applyFont="1" applyAlignment="1">
      <alignment horizontal="center" vertical="top" wrapText="1"/>
    </xf>
    <xf numFmtId="0" fontId="3" fillId="0" borderId="2" xfId="2" applyFont="1" applyBorder="1" applyAlignment="1">
      <alignment vertical="top" wrapText="1"/>
    </xf>
    <xf numFmtId="165" fontId="1" fillId="0" borderId="3" xfId="1" applyNumberFormat="1" applyFont="1" applyBorder="1" applyAlignment="1">
      <alignment vertical="top"/>
    </xf>
    <xf numFmtId="165" fontId="1" fillId="0" borderId="4" xfId="2" applyNumberFormat="1" applyFont="1" applyBorder="1" applyAlignment="1">
      <alignment vertical="top"/>
    </xf>
    <xf numFmtId="165" fontId="0" fillId="0" borderId="0" xfId="0" applyNumberFormat="1"/>
    <xf numFmtId="165" fontId="4" fillId="0" borderId="0" xfId="1" applyNumberFormat="1" applyFont="1" applyAlignment="1">
      <alignment vertical="top"/>
    </xf>
    <xf numFmtId="167" fontId="1" fillId="0" borderId="0" xfId="1" applyNumberFormat="1" applyFont="1" applyAlignment="1">
      <alignment vertical="top"/>
    </xf>
    <xf numFmtId="165" fontId="3" fillId="0" borderId="0" xfId="2" applyNumberFormat="1" applyFont="1"/>
    <xf numFmtId="0" fontId="1" fillId="0" borderId="5" xfId="2" applyFont="1" applyBorder="1"/>
    <xf numFmtId="167" fontId="1" fillId="0" borderId="0" xfId="1" applyNumberFormat="1" applyFont="1"/>
    <xf numFmtId="0" fontId="2" fillId="0" borderId="6" xfId="2" applyFont="1" applyBorder="1" applyAlignment="1">
      <alignment horizontal="left"/>
    </xf>
    <xf numFmtId="0" fontId="2" fillId="0" borderId="7" xfId="2" applyFont="1" applyBorder="1" applyAlignment="1">
      <alignment horizontal="left"/>
    </xf>
    <xf numFmtId="167" fontId="2" fillId="0" borderId="7" xfId="1" applyNumberFormat="1" applyFont="1" applyBorder="1" applyAlignment="1">
      <alignment horizontal="left"/>
    </xf>
    <xf numFmtId="167" fontId="2" fillId="0" borderId="7" xfId="1" applyNumberFormat="1" applyFont="1" applyBorder="1" applyAlignment="1">
      <alignment horizontal="center"/>
    </xf>
    <xf numFmtId="0" fontId="2" fillId="0" borderId="7" xfId="2" applyFont="1" applyBorder="1"/>
    <xf numFmtId="0" fontId="2" fillId="0" borderId="8" xfId="2" applyFont="1" applyBorder="1"/>
    <xf numFmtId="0" fontId="1" fillId="0" borderId="9" xfId="2" applyFont="1" applyBorder="1" applyAlignment="1">
      <alignment horizontal="left"/>
    </xf>
    <xf numFmtId="0" fontId="1" fillId="0" borderId="10" xfId="2" applyFont="1" applyBorder="1" applyAlignment="1">
      <alignment horizontal="left"/>
    </xf>
    <xf numFmtId="167" fontId="1" fillId="0" borderId="10" xfId="1" applyNumberFormat="1" applyFont="1" applyBorder="1" applyAlignment="1">
      <alignment horizontal="left"/>
    </xf>
    <xf numFmtId="167" fontId="2" fillId="0" borderId="10" xfId="1" applyNumberFormat="1" applyFont="1" applyBorder="1" applyAlignment="1">
      <alignment horizontal="center"/>
    </xf>
    <xf numFmtId="0" fontId="2" fillId="0" borderId="10" xfId="2" applyFont="1" applyBorder="1"/>
    <xf numFmtId="0" fontId="2" fillId="0" borderId="11" xfId="2" applyFont="1" applyBorder="1"/>
    <xf numFmtId="0" fontId="1" fillId="0" borderId="0" xfId="2" applyFont="1" applyAlignment="1">
      <alignment horizontal="left"/>
    </xf>
    <xf numFmtId="0" fontId="1" fillId="0" borderId="12" xfId="2" applyFont="1" applyBorder="1" applyAlignment="1">
      <alignment horizontal="center"/>
    </xf>
    <xf numFmtId="167" fontId="1" fillId="0" borderId="0" xfId="1" applyNumberFormat="1" applyFont="1" applyAlignment="1">
      <alignment horizontal="right"/>
    </xf>
    <xf numFmtId="0" fontId="1" fillId="0" borderId="13" xfId="2" applyFont="1" applyBorder="1" applyAlignment="1">
      <alignment horizontal="center"/>
    </xf>
    <xf numFmtId="0" fontId="1" fillId="0" borderId="7" xfId="2" applyFont="1" applyBorder="1" applyAlignment="1">
      <alignment horizontal="center"/>
    </xf>
    <xf numFmtId="167" fontId="1" fillId="0" borderId="14" xfId="1" applyNumberFormat="1" applyFont="1" applyBorder="1" applyAlignment="1">
      <alignment horizontal="center"/>
    </xf>
    <xf numFmtId="167" fontId="2" fillId="0" borderId="14" xfId="1" applyNumberFormat="1" applyFont="1" applyBorder="1" applyAlignment="1">
      <alignment horizontal="center"/>
    </xf>
    <xf numFmtId="0" fontId="2" fillId="0" borderId="13" xfId="2" applyFont="1" applyBorder="1" applyAlignment="1">
      <alignment horizontal="center"/>
    </xf>
    <xf numFmtId="0" fontId="2" fillId="0" borderId="8" xfId="2" applyFont="1" applyBorder="1" applyAlignment="1">
      <alignment horizontal="center"/>
    </xf>
    <xf numFmtId="0" fontId="1" fillId="0" borderId="15" xfId="2" applyFont="1" applyBorder="1" applyAlignment="1">
      <alignment horizontal="center"/>
    </xf>
    <xf numFmtId="167" fontId="1" fillId="0" borderId="16" xfId="1" applyNumberFormat="1" applyFont="1" applyBorder="1" applyAlignment="1">
      <alignment horizontal="center"/>
    </xf>
    <xf numFmtId="167" fontId="2" fillId="0" borderId="16" xfId="1" applyNumberFormat="1" applyFont="1" applyBorder="1" applyAlignment="1">
      <alignment horizontal="center"/>
    </xf>
    <xf numFmtId="0" fontId="2" fillId="0" borderId="15" xfId="2" applyFont="1" applyBorder="1" applyAlignment="1">
      <alignment horizontal="center"/>
    </xf>
    <xf numFmtId="0" fontId="2" fillId="0" borderId="17" xfId="2" applyFont="1" applyBorder="1" applyAlignment="1">
      <alignment horizontal="center"/>
    </xf>
    <xf numFmtId="0" fontId="1" fillId="0" borderId="18" xfId="2" applyFont="1" applyBorder="1" applyAlignment="1">
      <alignment horizontal="center" vertical="top"/>
    </xf>
    <xf numFmtId="167" fontId="1" fillId="0" borderId="19" xfId="1" applyNumberFormat="1" applyFont="1" applyBorder="1" applyAlignment="1">
      <alignment vertical="top"/>
    </xf>
    <xf numFmtId="0" fontId="1" fillId="0" borderId="20" xfId="2" applyFont="1" applyBorder="1" applyAlignment="1">
      <alignment vertical="top"/>
    </xf>
    <xf numFmtId="0" fontId="1" fillId="0" borderId="21" xfId="2" applyFont="1" applyBorder="1" applyAlignment="1">
      <alignment vertical="top"/>
    </xf>
    <xf numFmtId="0" fontId="2" fillId="0" borderId="20" xfId="2" applyFont="1" applyBorder="1" applyAlignment="1">
      <alignment horizontal="center" vertical="top"/>
    </xf>
    <xf numFmtId="0" fontId="2" fillId="0" borderId="0" xfId="2" applyFont="1" applyAlignment="1">
      <alignment vertical="top" wrapText="1"/>
    </xf>
    <xf numFmtId="167" fontId="1" fillId="0" borderId="22" xfId="1" applyNumberFormat="1" applyFont="1" applyBorder="1" applyAlignment="1">
      <alignment vertical="top"/>
    </xf>
    <xf numFmtId="167" fontId="1" fillId="0" borderId="20" xfId="1" applyNumberFormat="1" applyFont="1" applyBorder="1" applyAlignment="1">
      <alignment horizontal="center" vertical="top"/>
    </xf>
    <xf numFmtId="167" fontId="1" fillId="0" borderId="21" xfId="1" applyNumberFormat="1" applyFont="1" applyBorder="1" applyAlignment="1">
      <alignment vertical="top"/>
    </xf>
    <xf numFmtId="0" fontId="1" fillId="0" borderId="20" xfId="2" applyFont="1" applyBorder="1" applyAlignment="1">
      <alignment horizontal="center" vertical="top"/>
    </xf>
    <xf numFmtId="167" fontId="1" fillId="0" borderId="22" xfId="1" applyNumberFormat="1" applyFont="1" applyBorder="1" applyAlignment="1">
      <alignment horizontal="center" vertical="top"/>
    </xf>
    <xf numFmtId="167" fontId="1" fillId="0" borderId="20" xfId="1" applyNumberFormat="1" applyFont="1" applyBorder="1" applyAlignment="1">
      <alignment vertical="top"/>
    </xf>
    <xf numFmtId="0" fontId="2" fillId="0" borderId="23" xfId="2" applyFont="1" applyBorder="1" applyAlignment="1">
      <alignment horizontal="center" vertical="top"/>
    </xf>
    <xf numFmtId="0" fontId="1" fillId="0" borderId="10" xfId="2" applyFont="1" applyBorder="1" applyAlignment="1">
      <alignment vertical="top" wrapText="1"/>
    </xf>
    <xf numFmtId="167" fontId="1" fillId="0" borderId="24" xfId="1" applyNumberFormat="1" applyFont="1" applyBorder="1" applyAlignment="1">
      <alignment vertical="top"/>
    </xf>
    <xf numFmtId="167" fontId="1" fillId="0" borderId="23" xfId="1" applyNumberFormat="1" applyFont="1" applyBorder="1" applyAlignment="1">
      <alignment vertical="top"/>
    </xf>
    <xf numFmtId="0" fontId="1" fillId="0" borderId="11" xfId="2" applyFont="1" applyBorder="1" applyAlignment="1">
      <alignment vertical="top"/>
    </xf>
    <xf numFmtId="0" fontId="1" fillId="0" borderId="0" xfId="2" applyFont="1" applyAlignment="1">
      <alignment horizontal="center" vertical="top"/>
    </xf>
    <xf numFmtId="0" fontId="1" fillId="0" borderId="21" xfId="2" applyFont="1" applyBorder="1" applyAlignment="1">
      <alignment horizontal="center" vertical="top"/>
    </xf>
    <xf numFmtId="167" fontId="1" fillId="0" borderId="0" xfId="1" applyNumberFormat="1" applyFont="1" applyAlignment="1">
      <alignment horizontal="center" vertical="top"/>
    </xf>
    <xf numFmtId="167" fontId="1" fillId="0" borderId="25" xfId="1" applyNumberFormat="1" applyFont="1" applyBorder="1" applyAlignment="1">
      <alignment vertical="top"/>
    </xf>
    <xf numFmtId="0" fontId="1" fillId="0" borderId="26" xfId="2" applyFont="1" applyBorder="1" applyAlignment="1">
      <alignment vertical="top"/>
    </xf>
    <xf numFmtId="0" fontId="1" fillId="0" borderId="25" xfId="2" applyFont="1" applyBorder="1" applyAlignment="1">
      <alignment vertical="top"/>
    </xf>
    <xf numFmtId="167" fontId="1" fillId="0" borderId="27" xfId="1" applyNumberFormat="1" applyFont="1" applyBorder="1" applyAlignment="1">
      <alignment vertical="top"/>
    </xf>
    <xf numFmtId="167" fontId="1" fillId="0" borderId="0" xfId="1" applyNumberFormat="1" applyFont="1" applyAlignment="1">
      <alignment horizontal="center"/>
    </xf>
    <xf numFmtId="0" fontId="2" fillId="0" borderId="7" xfId="2" applyFont="1" applyBorder="1" applyAlignment="1">
      <alignment horizontal="center"/>
    </xf>
    <xf numFmtId="167" fontId="2" fillId="0" borderId="8" xfId="1" applyNumberFormat="1" applyFont="1" applyBorder="1" applyAlignment="1">
      <alignment horizontal="center"/>
    </xf>
    <xf numFmtId="0" fontId="2" fillId="2" borderId="9" xfId="2" applyFont="1" applyFill="1" applyBorder="1" applyAlignment="1">
      <alignment horizontal="left"/>
    </xf>
    <xf numFmtId="0" fontId="2" fillId="2" borderId="10" xfId="2" applyFont="1" applyFill="1" applyBorder="1" applyAlignment="1">
      <alignment horizontal="center"/>
    </xf>
    <xf numFmtId="167" fontId="2" fillId="2" borderId="10" xfId="1" applyNumberFormat="1" applyFont="1" applyFill="1" applyBorder="1" applyAlignment="1">
      <alignment horizontal="center"/>
    </xf>
    <xf numFmtId="167" fontId="2" fillId="2" borderId="11" xfId="1" applyNumberFormat="1" applyFont="1" applyFill="1" applyBorder="1" applyAlignment="1">
      <alignment horizontal="center"/>
    </xf>
    <xf numFmtId="0" fontId="1" fillId="0" borderId="0" xfId="2" applyFont="1" applyAlignment="1">
      <alignment horizontal="right"/>
    </xf>
    <xf numFmtId="0" fontId="1" fillId="0" borderId="28" xfId="2" applyFont="1" applyBorder="1" applyAlignment="1">
      <alignment horizontal="center"/>
    </xf>
    <xf numFmtId="0" fontId="1" fillId="0" borderId="29" xfId="2" applyFont="1" applyBorder="1" applyAlignment="1">
      <alignment horizontal="center"/>
    </xf>
    <xf numFmtId="0" fontId="1" fillId="0" borderId="6" xfId="2" applyFont="1" applyBorder="1"/>
    <xf numFmtId="0" fontId="1" fillId="0" borderId="7" xfId="2" applyFont="1" applyBorder="1"/>
    <xf numFmtId="0" fontId="1" fillId="0" borderId="8" xfId="2" applyFont="1" applyBorder="1"/>
    <xf numFmtId="0" fontId="1" fillId="0" borderId="21" xfId="2" applyFont="1" applyBorder="1"/>
    <xf numFmtId="0" fontId="1" fillId="0" borderId="21" xfId="2" applyFont="1" applyBorder="1" applyAlignment="1">
      <alignment horizontal="right"/>
    </xf>
    <xf numFmtId="0" fontId="1" fillId="0" borderId="17" xfId="2" applyFont="1" applyBorder="1"/>
    <xf numFmtId="0" fontId="1" fillId="0" borderId="26" xfId="2" applyFont="1" applyBorder="1"/>
    <xf numFmtId="0" fontId="1" fillId="0" borderId="30" xfId="2" applyFont="1" applyBorder="1"/>
    <xf numFmtId="0" fontId="1" fillId="0" borderId="11" xfId="2" applyFont="1" applyBorder="1"/>
    <xf numFmtId="0" fontId="1" fillId="0" borderId="10" xfId="2" applyFont="1" applyBorder="1" applyAlignment="1">
      <alignment horizontal="center"/>
    </xf>
    <xf numFmtId="167" fontId="2" fillId="0" borderId="11" xfId="1" applyNumberFormat="1" applyFont="1" applyBorder="1" applyAlignment="1">
      <alignment horizontal="center"/>
    </xf>
    <xf numFmtId="0" fontId="1" fillId="0" borderId="8" xfId="2" applyFont="1" applyBorder="1" applyAlignment="1">
      <alignment horizontal="center"/>
    </xf>
    <xf numFmtId="0" fontId="1" fillId="0" borderId="31" xfId="2" applyFont="1" applyBorder="1" applyAlignment="1">
      <alignment horizontal="center"/>
    </xf>
    <xf numFmtId="0" fontId="1" fillId="0" borderId="12" xfId="2" applyFont="1" applyBorder="1"/>
    <xf numFmtId="0" fontId="5" fillId="0" borderId="0" xfId="2" applyFont="1"/>
    <xf numFmtId="167" fontId="5" fillId="0" borderId="0" xfId="1" applyNumberFormat="1" applyFont="1"/>
    <xf numFmtId="0" fontId="7" fillId="0" borderId="0" xfId="2" applyFont="1"/>
    <xf numFmtId="167" fontId="5" fillId="0" borderId="0" xfId="1" applyNumberFormat="1" applyFont="1" applyAlignment="1">
      <alignment horizontal="center"/>
    </xf>
    <xf numFmtId="0" fontId="5" fillId="0" borderId="0" xfId="2" applyFont="1" applyAlignment="1">
      <alignment horizontal="right"/>
    </xf>
    <xf numFmtId="167" fontId="5" fillId="0" borderId="12" xfId="1" applyNumberFormat="1" applyFont="1" applyBorder="1"/>
    <xf numFmtId="167" fontId="5" fillId="0" borderId="12" xfId="1" applyNumberFormat="1" applyFont="1" applyBorder="1" applyAlignment="1">
      <alignment horizontal="right"/>
    </xf>
    <xf numFmtId="0" fontId="5" fillId="0" borderId="12" xfId="2" applyFont="1" applyBorder="1"/>
    <xf numFmtId="0" fontId="5" fillId="0" borderId="19" xfId="2" applyFont="1" applyBorder="1"/>
    <xf numFmtId="0" fontId="5" fillId="0" borderId="32" xfId="2" applyFont="1" applyBorder="1" applyAlignment="1">
      <alignment horizontal="center"/>
    </xf>
    <xf numFmtId="167" fontId="5" fillId="0" borderId="32" xfId="1" applyNumberFormat="1" applyFont="1" applyBorder="1" applyAlignment="1">
      <alignment horizontal="center"/>
    </xf>
    <xf numFmtId="167" fontId="5" fillId="0" borderId="19" xfId="1" applyNumberFormat="1" applyFont="1" applyBorder="1" applyAlignment="1">
      <alignment horizontal="center"/>
    </xf>
    <xf numFmtId="0" fontId="5" fillId="0" borderId="33" xfId="2" applyFont="1" applyBorder="1" applyAlignment="1">
      <alignment horizontal="center"/>
    </xf>
    <xf numFmtId="0" fontId="5" fillId="0" borderId="16" xfId="2" applyFont="1" applyBorder="1" applyAlignment="1">
      <alignment horizontal="center"/>
    </xf>
    <xf numFmtId="167" fontId="5" fillId="0" borderId="16" xfId="1" applyNumberFormat="1" applyFont="1" applyBorder="1" applyAlignment="1">
      <alignment horizontal="center"/>
    </xf>
    <xf numFmtId="167" fontId="5" fillId="0" borderId="33" xfId="1" applyNumberFormat="1" applyFont="1" applyBorder="1" applyAlignment="1">
      <alignment horizontal="center"/>
    </xf>
    <xf numFmtId="0" fontId="5" fillId="0" borderId="22" xfId="2" applyFont="1" applyBorder="1"/>
    <xf numFmtId="0" fontId="5" fillId="0" borderId="34" xfId="2" applyFont="1" applyBorder="1" applyAlignment="1">
      <alignment horizontal="center"/>
    </xf>
    <xf numFmtId="167" fontId="5" fillId="0" borderId="34" xfId="1" applyNumberFormat="1" applyFont="1" applyBorder="1"/>
    <xf numFmtId="167" fontId="5" fillId="0" borderId="22" xfId="1" applyNumberFormat="1" applyFont="1" applyBorder="1"/>
    <xf numFmtId="0" fontId="5" fillId="0" borderId="35" xfId="2" applyFont="1" applyBorder="1"/>
    <xf numFmtId="0" fontId="5" fillId="0" borderId="36" xfId="2" applyFont="1" applyBorder="1" applyAlignment="1">
      <alignment horizontal="center"/>
    </xf>
    <xf numFmtId="167" fontId="5" fillId="0" borderId="36" xfId="1" applyNumberFormat="1" applyFont="1" applyBorder="1"/>
    <xf numFmtId="167" fontId="5" fillId="0" borderId="35" xfId="1" applyNumberFormat="1" applyFont="1" applyBorder="1"/>
    <xf numFmtId="0" fontId="5" fillId="0" borderId="35" xfId="2" applyFont="1" applyBorder="1" applyAlignment="1">
      <alignment horizontal="center"/>
    </xf>
    <xf numFmtId="0" fontId="5" fillId="0" borderId="37" xfId="2" applyFont="1" applyBorder="1"/>
    <xf numFmtId="0" fontId="5" fillId="0" borderId="38" xfId="2" applyFont="1" applyBorder="1" applyAlignment="1">
      <alignment horizontal="center"/>
    </xf>
    <xf numFmtId="167" fontId="5" fillId="0" borderId="38" xfId="1" applyNumberFormat="1" applyFont="1" applyBorder="1"/>
    <xf numFmtId="167" fontId="5" fillId="0" borderId="39" xfId="1" applyNumberFormat="1" applyFont="1" applyBorder="1"/>
    <xf numFmtId="0" fontId="5" fillId="0" borderId="34" xfId="2" applyFont="1" applyBorder="1"/>
    <xf numFmtId="165" fontId="1" fillId="0" borderId="40" xfId="2" applyNumberFormat="1" applyFont="1" applyBorder="1" applyAlignment="1">
      <alignment vertical="top"/>
    </xf>
    <xf numFmtId="14" fontId="1" fillId="0" borderId="0" xfId="2" applyNumberFormat="1" applyFont="1" applyAlignment="1">
      <alignment horizontal="center"/>
    </xf>
    <xf numFmtId="165" fontId="1" fillId="0" borderId="41" xfId="2" applyNumberFormat="1" applyFont="1" applyBorder="1" applyAlignment="1">
      <alignment vertical="top"/>
    </xf>
    <xf numFmtId="10" fontId="9" fillId="0" borderId="0" xfId="2" applyNumberFormat="1" applyFont="1" applyAlignment="1">
      <alignment horizontal="center" vertical="top"/>
    </xf>
    <xf numFmtId="169" fontId="1" fillId="0" borderId="0" xfId="2" applyNumberFormat="1" applyFont="1" applyAlignment="1">
      <alignment vertical="top"/>
    </xf>
    <xf numFmtId="0" fontId="1" fillId="0" borderId="41" xfId="2" applyFont="1" applyBorder="1" applyAlignment="1">
      <alignment vertical="top"/>
    </xf>
    <xf numFmtId="165" fontId="3" fillId="0" borderId="41" xfId="2" applyNumberFormat="1" applyFont="1" applyBorder="1" applyAlignment="1">
      <alignment vertical="top"/>
    </xf>
    <xf numFmtId="9" fontId="3" fillId="0" borderId="41" xfId="1" applyNumberFormat="1" applyFont="1" applyBorder="1" applyAlignment="1">
      <alignment horizontal="center" vertical="top"/>
    </xf>
    <xf numFmtId="168" fontId="10" fillId="0" borderId="41" xfId="2" applyNumberFormat="1" applyFont="1" applyBorder="1" applyAlignment="1">
      <alignment vertical="top"/>
    </xf>
    <xf numFmtId="166" fontId="1" fillId="0" borderId="41" xfId="2" applyNumberFormat="1" applyFont="1" applyBorder="1" applyAlignment="1">
      <alignment horizontal="center" vertical="top"/>
    </xf>
    <xf numFmtId="169" fontId="1" fillId="0" borderId="41" xfId="2" applyNumberFormat="1" applyFont="1" applyBorder="1" applyAlignment="1">
      <alignment vertical="top"/>
    </xf>
    <xf numFmtId="0" fontId="1" fillId="0" borderId="45" xfId="2" applyFont="1" applyBorder="1" applyAlignment="1">
      <alignment vertical="top" wrapText="1"/>
    </xf>
    <xf numFmtId="0" fontId="1" fillId="0" borderId="45" xfId="2" applyFont="1" applyBorder="1" applyAlignment="1">
      <alignment vertical="top"/>
    </xf>
    <xf numFmtId="165" fontId="4" fillId="0" borderId="45" xfId="2" applyNumberFormat="1" applyFont="1" applyBorder="1" applyAlignment="1">
      <alignment vertical="top"/>
    </xf>
    <xf numFmtId="9" fontId="3" fillId="0" borderId="45" xfId="1" applyNumberFormat="1" applyFont="1" applyBorder="1" applyAlignment="1">
      <alignment horizontal="center" vertical="top"/>
    </xf>
    <xf numFmtId="169" fontId="1" fillId="0" borderId="45" xfId="2" applyNumberFormat="1" applyFont="1" applyBorder="1" applyAlignment="1">
      <alignment vertical="top"/>
    </xf>
    <xf numFmtId="166" fontId="1" fillId="0" borderId="45" xfId="2" applyNumberFormat="1" applyFont="1" applyBorder="1" applyAlignment="1">
      <alignment vertical="top"/>
    </xf>
    <xf numFmtId="0" fontId="1" fillId="0" borderId="46" xfId="2" applyFont="1" applyBorder="1" applyAlignment="1">
      <alignment horizontal="center"/>
    </xf>
    <xf numFmtId="0" fontId="1" fillId="0" borderId="47" xfId="2" applyFont="1" applyBorder="1" applyAlignment="1">
      <alignment horizontal="center"/>
    </xf>
    <xf numFmtId="0" fontId="1" fillId="0" borderId="48" xfId="2" applyFont="1" applyBorder="1" applyAlignment="1">
      <alignment horizontal="center"/>
    </xf>
    <xf numFmtId="0" fontId="1" fillId="0" borderId="49" xfId="2" applyFont="1" applyBorder="1" applyAlignment="1">
      <alignment horizontal="center"/>
    </xf>
    <xf numFmtId="0" fontId="1" fillId="0" borderId="50" xfId="2" applyFont="1" applyBorder="1" applyAlignment="1">
      <alignment horizontal="center"/>
    </xf>
    <xf numFmtId="0" fontId="1" fillId="0" borderId="49" xfId="2" applyFont="1" applyBorder="1" applyAlignment="1">
      <alignment vertical="top"/>
    </xf>
    <xf numFmtId="0" fontId="1" fillId="0" borderId="50" xfId="2" applyFont="1" applyBorder="1" applyAlignment="1">
      <alignment vertical="top"/>
    </xf>
    <xf numFmtId="169" fontId="1" fillId="0" borderId="49" xfId="2" applyNumberFormat="1" applyFont="1" applyBorder="1" applyAlignment="1">
      <alignment vertical="top"/>
    </xf>
    <xf numFmtId="9" fontId="1" fillId="0" borderId="0" xfId="2" applyNumberFormat="1" applyFont="1" applyAlignment="1">
      <alignment vertical="top"/>
    </xf>
    <xf numFmtId="169" fontId="0" fillId="0" borderId="49" xfId="2" applyNumberFormat="1" applyFont="1" applyBorder="1" applyAlignment="1">
      <alignment horizontal="center"/>
    </xf>
    <xf numFmtId="169" fontId="1" fillId="0" borderId="51" xfId="2" applyNumberFormat="1" applyFont="1" applyBorder="1" applyAlignment="1">
      <alignment vertical="top"/>
    </xf>
    <xf numFmtId="0" fontId="1" fillId="0" borderId="52" xfId="2" applyFont="1" applyBorder="1" applyAlignment="1">
      <alignment vertical="top"/>
    </xf>
    <xf numFmtId="0" fontId="1" fillId="0" borderId="53" xfId="2" applyFont="1" applyBorder="1" applyAlignment="1">
      <alignment vertical="top"/>
    </xf>
    <xf numFmtId="167" fontId="1" fillId="0" borderId="0" xfId="1" applyNumberFormat="1" applyFont="1" applyAlignment="1">
      <alignment horizontal="left"/>
    </xf>
    <xf numFmtId="167" fontId="1" fillId="0" borderId="12" xfId="1" applyNumberFormat="1" applyFont="1" applyBorder="1" applyAlignment="1">
      <alignment horizontal="center"/>
    </xf>
    <xf numFmtId="0" fontId="1" fillId="0" borderId="42" xfId="2" applyFont="1" applyBorder="1" applyAlignment="1">
      <alignment vertical="top"/>
    </xf>
    <xf numFmtId="0" fontId="1" fillId="0" borderId="42" xfId="2" applyFont="1" applyBorder="1" applyAlignment="1">
      <alignment vertical="top" wrapText="1"/>
    </xf>
    <xf numFmtId="0" fontId="1" fillId="0" borderId="9" xfId="2" applyFont="1" applyBorder="1" applyAlignment="1">
      <alignment vertical="top" wrapText="1"/>
    </xf>
    <xf numFmtId="0" fontId="6" fillId="3" borderId="0" xfId="2" applyFont="1" applyFill="1" applyAlignment="1">
      <alignment horizontal="center"/>
    </xf>
    <xf numFmtId="0" fontId="5" fillId="0" borderId="0" xfId="2" applyFont="1" applyAlignment="1">
      <alignment horizontal="center"/>
    </xf>
    <xf numFmtId="0" fontId="7" fillId="0" borderId="43" xfId="2" applyFont="1" applyBorder="1" applyAlignment="1">
      <alignment horizontal="center"/>
    </xf>
    <xf numFmtId="0" fontId="5" fillId="0" borderId="44" xfId="2" applyFont="1" applyBorder="1" applyAlignment="1">
      <alignment horizontal="center"/>
    </xf>
    <xf numFmtId="0" fontId="5" fillId="0" borderId="33" xfId="2" applyFont="1" applyBorder="1" applyAlignment="1">
      <alignment vertical="top" wrapText="1"/>
    </xf>
  </cellXfs>
  <cellStyles count="3">
    <cellStyle name="Comma" xfId="1" builtinId="3"/>
    <cellStyle name="Excel Built-in Normal" xfId="2" xr:uid="{09B1C112-BFD7-44F5-A35C-FCE9EBD4777D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B3A2C7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6BC24-3753-4203-88D7-5EADC166FB0A}">
  <sheetPr>
    <pageSetUpPr fitToPage="1"/>
  </sheetPr>
  <dimension ref="A2:IV49"/>
  <sheetViews>
    <sheetView tabSelected="1" zoomScale="130" zoomScaleNormal="130" zoomScaleSheetLayoutView="70" workbookViewId="0">
      <pane xSplit="1" topLeftCell="G1" activePane="topRight" state="frozen"/>
      <selection pane="topRight" activeCell="R34" sqref="R34"/>
    </sheetView>
  </sheetViews>
  <sheetFormatPr defaultColWidth="8.85546875" defaultRowHeight="14.25" x14ac:dyDescent="0.2"/>
  <cols>
    <col min="1" max="1" width="30.5703125" style="1" customWidth="1"/>
    <col min="2" max="7" width="12.7109375" style="1" bestFit="1" customWidth="1"/>
    <col min="8" max="8" width="16.42578125" style="1" bestFit="1" customWidth="1"/>
    <col min="9" max="9" width="12.7109375" style="1" bestFit="1" customWidth="1"/>
    <col min="10" max="10" width="12.7109375" style="1" customWidth="1"/>
    <col min="11" max="11" width="12.7109375" style="1" bestFit="1" customWidth="1"/>
    <col min="12" max="12" width="15.28515625" style="1" bestFit="1" customWidth="1"/>
    <col min="13" max="13" width="14.140625" style="1" bestFit="1" customWidth="1"/>
    <col min="14" max="14" width="14.140625" style="1" customWidth="1"/>
    <col min="15" max="15" width="10.5703125" style="1" bestFit="1" customWidth="1"/>
    <col min="16" max="16" width="12.42578125" style="1" bestFit="1" customWidth="1"/>
    <col min="17" max="18" width="8.85546875" style="1"/>
    <col min="19" max="19" width="27" style="1" customWidth="1"/>
    <col min="20" max="16384" width="8.85546875" style="1"/>
  </cols>
  <sheetData>
    <row r="2" spans="1:18" x14ac:dyDescent="0.2">
      <c r="A2" s="2" t="s">
        <v>134</v>
      </c>
    </row>
    <row r="3" spans="1:18" x14ac:dyDescent="0.2">
      <c r="A3" s="2"/>
      <c r="G3" s="1" t="s">
        <v>116</v>
      </c>
      <c r="H3" s="135" t="s">
        <v>117</v>
      </c>
      <c r="J3" s="1" t="s">
        <v>116</v>
      </c>
      <c r="L3" s="135" t="s">
        <v>117</v>
      </c>
    </row>
    <row r="4" spans="1:18" s="3" customFormat="1" x14ac:dyDescent="0.2">
      <c r="B4" s="4" t="s">
        <v>113</v>
      </c>
      <c r="C4" s="4" t="s">
        <v>113</v>
      </c>
      <c r="D4" s="4" t="s">
        <v>112</v>
      </c>
      <c r="E4" s="4" t="s">
        <v>112</v>
      </c>
      <c r="F4" s="4" t="s">
        <v>110</v>
      </c>
      <c r="G4" s="4" t="s">
        <v>110</v>
      </c>
      <c r="H4" s="4" t="s">
        <v>111</v>
      </c>
      <c r="I4" s="4" t="s">
        <v>111</v>
      </c>
      <c r="J4" s="4" t="s">
        <v>111</v>
      </c>
      <c r="K4" s="4" t="s">
        <v>115</v>
      </c>
      <c r="L4" s="4" t="s">
        <v>115</v>
      </c>
      <c r="M4" s="3" t="s">
        <v>119</v>
      </c>
      <c r="O4" s="151" t="s">
        <v>130</v>
      </c>
      <c r="P4" s="152"/>
      <c r="Q4" s="152" t="s">
        <v>131</v>
      </c>
      <c r="R4" s="153"/>
    </row>
    <row r="5" spans="1:18" s="3" customFormat="1" x14ac:dyDescent="0.2">
      <c r="B5" s="4" t="s">
        <v>0</v>
      </c>
      <c r="C5" s="4" t="s">
        <v>1</v>
      </c>
      <c r="D5" s="4" t="s">
        <v>0</v>
      </c>
      <c r="E5" s="4" t="s">
        <v>1</v>
      </c>
      <c r="F5" s="4" t="s">
        <v>0</v>
      </c>
      <c r="G5" s="4" t="s">
        <v>98</v>
      </c>
      <c r="H5" s="4" t="s">
        <v>114</v>
      </c>
      <c r="I5" s="4" t="s">
        <v>107</v>
      </c>
      <c r="J5" s="4" t="s">
        <v>98</v>
      </c>
      <c r="K5" s="4" t="s">
        <v>100</v>
      </c>
      <c r="L5" s="4" t="s">
        <v>118</v>
      </c>
      <c r="M5" s="3" t="s">
        <v>16</v>
      </c>
      <c r="O5" s="154"/>
      <c r="Q5" s="3" t="s">
        <v>129</v>
      </c>
      <c r="R5" s="155"/>
    </row>
    <row r="6" spans="1:18" s="7" customFormat="1" ht="15" customHeight="1" x14ac:dyDescent="0.2">
      <c r="A6" s="5"/>
      <c r="B6" s="6"/>
      <c r="C6" s="6"/>
      <c r="O6" s="156"/>
      <c r="R6" s="157"/>
    </row>
    <row r="7" spans="1:18" s="7" customFormat="1" ht="15" customHeight="1" x14ac:dyDescent="0.2">
      <c r="A7" s="5" t="s">
        <v>2</v>
      </c>
      <c r="B7" s="8">
        <v>750</v>
      </c>
      <c r="C7" s="8">
        <v>446</v>
      </c>
      <c r="D7" s="9">
        <v>450</v>
      </c>
      <c r="E7" s="9">
        <v>700</v>
      </c>
      <c r="F7" s="9">
        <v>750</v>
      </c>
      <c r="G7" s="9">
        <v>2242</v>
      </c>
      <c r="H7" s="9">
        <v>1500</v>
      </c>
      <c r="I7" s="9">
        <f>H7*1.25</f>
        <v>1875</v>
      </c>
      <c r="J7" s="9"/>
      <c r="K7" s="9">
        <v>2000</v>
      </c>
      <c r="L7" s="9"/>
      <c r="M7" s="137">
        <f>SUM(K7-I7)/K7</f>
        <v>6.25E-2</v>
      </c>
      <c r="N7" s="137"/>
      <c r="O7" s="158">
        <v>0</v>
      </c>
      <c r="Q7" s="159">
        <f>I7/B7</f>
        <v>2.5</v>
      </c>
      <c r="R7" s="157" t="s">
        <v>128</v>
      </c>
    </row>
    <row r="8" spans="1:18" s="7" customFormat="1" ht="15" customHeight="1" x14ac:dyDescent="0.2">
      <c r="A8" s="5" t="s">
        <v>3</v>
      </c>
      <c r="B8" s="9">
        <v>1320</v>
      </c>
      <c r="C8" s="9">
        <v>1250</v>
      </c>
      <c r="D8" s="9">
        <v>1320</v>
      </c>
      <c r="E8" s="9">
        <v>1250</v>
      </c>
      <c r="F8" s="9">
        <v>1350</v>
      </c>
      <c r="G8" s="9">
        <v>2329</v>
      </c>
      <c r="H8" s="9">
        <v>1035</v>
      </c>
      <c r="I8" s="9">
        <v>1035</v>
      </c>
      <c r="J8" s="9"/>
      <c r="K8" s="9">
        <v>1300</v>
      </c>
      <c r="L8" s="9"/>
      <c r="M8" s="137">
        <f t="shared" ref="M8:M23" si="0">SUM(K8-I8)/K8</f>
        <v>0.20384615384615384</v>
      </c>
      <c r="N8" s="137"/>
      <c r="O8" s="158">
        <v>1000</v>
      </c>
      <c r="Q8" s="159">
        <f>I8/O8</f>
        <v>1.0349999999999999</v>
      </c>
      <c r="R8" s="157"/>
    </row>
    <row r="9" spans="1:18" s="7" customFormat="1" ht="15" customHeight="1" x14ac:dyDescent="0.2">
      <c r="A9" s="5"/>
      <c r="B9" s="8"/>
      <c r="C9" s="8"/>
      <c r="D9" s="9"/>
      <c r="E9" s="9"/>
      <c r="F9" s="9"/>
      <c r="G9" s="9"/>
      <c r="H9" s="9"/>
      <c r="I9" s="9"/>
      <c r="J9" s="9"/>
      <c r="K9" s="9"/>
      <c r="L9" s="9"/>
      <c r="M9" s="137"/>
      <c r="N9" s="137"/>
      <c r="O9" s="158"/>
      <c r="Q9" s="159"/>
      <c r="R9" s="157"/>
    </row>
    <row r="10" spans="1:18" s="7" customFormat="1" ht="15" customHeight="1" x14ac:dyDescent="0.2">
      <c r="A10" s="5" t="s">
        <v>4</v>
      </c>
      <c r="B10" s="8">
        <v>6000</v>
      </c>
      <c r="C10" s="8">
        <v>5900</v>
      </c>
      <c r="D10" s="9">
        <v>6000</v>
      </c>
      <c r="E10" s="9">
        <v>6270</v>
      </c>
      <c r="F10" s="9">
        <v>6500</v>
      </c>
      <c r="G10" s="9">
        <v>7580</v>
      </c>
      <c r="H10" s="9">
        <v>13220</v>
      </c>
      <c r="I10" s="9">
        <v>17000</v>
      </c>
      <c r="J10" s="9"/>
      <c r="K10" s="9">
        <v>9000</v>
      </c>
      <c r="L10" s="9"/>
      <c r="M10" s="137">
        <f t="shared" si="0"/>
        <v>-0.88888888888888884</v>
      </c>
      <c r="N10" s="137"/>
      <c r="O10" s="158">
        <v>1382</v>
      </c>
      <c r="Q10" s="159">
        <f>K10/O10</f>
        <v>6.5123010130246017</v>
      </c>
      <c r="R10" s="157" t="s">
        <v>133</v>
      </c>
    </row>
    <row r="11" spans="1:18" s="7" customFormat="1" ht="15" customHeight="1" x14ac:dyDescent="0.2">
      <c r="A11" s="5" t="s">
        <v>5</v>
      </c>
      <c r="B11" s="8">
        <v>1000</v>
      </c>
      <c r="C11" s="8">
        <v>990</v>
      </c>
      <c r="D11" s="9">
        <v>1000</v>
      </c>
      <c r="E11" s="9">
        <v>1000</v>
      </c>
      <c r="F11" s="9">
        <v>1000</v>
      </c>
      <c r="G11" s="9">
        <v>1117</v>
      </c>
      <c r="H11" s="9">
        <v>1513</v>
      </c>
      <c r="I11" s="9">
        <v>1600</v>
      </c>
      <c r="J11" s="9"/>
      <c r="K11" s="9">
        <v>1600</v>
      </c>
      <c r="L11" s="9"/>
      <c r="M11" s="137">
        <f t="shared" si="0"/>
        <v>0</v>
      </c>
      <c r="N11" s="137"/>
      <c r="O11" s="158">
        <v>636</v>
      </c>
      <c r="Q11" s="159">
        <f>I11/O11</f>
        <v>2.5157232704402515</v>
      </c>
    </row>
    <row r="12" spans="1:18" s="7" customFormat="1" ht="15" customHeight="1" x14ac:dyDescent="0.2">
      <c r="A12" s="5"/>
      <c r="B12" s="8"/>
      <c r="C12" s="8"/>
      <c r="D12" s="9"/>
      <c r="E12" s="9"/>
      <c r="F12" s="9"/>
      <c r="G12" s="9"/>
      <c r="H12" s="9"/>
      <c r="I12" s="9"/>
      <c r="J12" s="9"/>
      <c r="K12" s="9"/>
      <c r="L12" s="9"/>
      <c r="M12" s="137"/>
      <c r="N12" s="137"/>
      <c r="O12" s="158"/>
      <c r="Q12" s="159"/>
      <c r="R12" s="157"/>
    </row>
    <row r="13" spans="1:18" s="7" customFormat="1" ht="15" customHeight="1" x14ac:dyDescent="0.2">
      <c r="A13" s="5" t="s">
        <v>6</v>
      </c>
      <c r="B13" s="8">
        <v>3000</v>
      </c>
      <c r="C13" s="8">
        <v>3645</v>
      </c>
      <c r="D13" s="9">
        <v>4000</v>
      </c>
      <c r="E13" s="9">
        <v>4648</v>
      </c>
      <c r="F13" s="9">
        <v>5000</v>
      </c>
      <c r="G13" s="9">
        <v>5649</v>
      </c>
      <c r="H13" s="9">
        <v>6791</v>
      </c>
      <c r="I13" s="9">
        <f>H13*1.25</f>
        <v>8488.75</v>
      </c>
      <c r="J13" s="9"/>
      <c r="K13" s="9">
        <v>6500</v>
      </c>
      <c r="L13" s="9"/>
      <c r="M13" s="137">
        <f t="shared" si="0"/>
        <v>-0.30596153846153845</v>
      </c>
      <c r="N13" s="137"/>
      <c r="O13" s="158">
        <f>885+656+650-15</f>
        <v>2176</v>
      </c>
      <c r="Q13" s="159">
        <f>K13/O13</f>
        <v>2.9871323529411766</v>
      </c>
      <c r="R13" s="157" t="s">
        <v>133</v>
      </c>
    </row>
    <row r="14" spans="1:18" s="7" customFormat="1" ht="15" customHeight="1" x14ac:dyDescent="0.2">
      <c r="A14" t="s">
        <v>7</v>
      </c>
      <c r="B14" s="8">
        <v>303</v>
      </c>
      <c r="C14" s="8">
        <v>306</v>
      </c>
      <c r="D14" s="9">
        <v>306</v>
      </c>
      <c r="E14" s="9">
        <v>311</v>
      </c>
      <c r="F14" s="9">
        <v>320</v>
      </c>
      <c r="G14" s="9">
        <v>319</v>
      </c>
      <c r="H14" s="9"/>
      <c r="I14" s="9"/>
      <c r="J14" s="9"/>
      <c r="K14" s="9"/>
      <c r="L14" s="9"/>
      <c r="M14" s="137"/>
      <c r="N14" s="137"/>
      <c r="O14" s="158">
        <v>253</v>
      </c>
      <c r="Q14" s="159"/>
      <c r="R14" s="157"/>
    </row>
    <row r="15" spans="1:18" s="7" customFormat="1" ht="15" customHeight="1" x14ac:dyDescent="0.2">
      <c r="A15"/>
      <c r="B15" s="8"/>
      <c r="C15" s="8"/>
      <c r="D15" s="9"/>
      <c r="E15" s="9"/>
      <c r="F15" s="9"/>
      <c r="G15" s="9"/>
      <c r="H15" s="9"/>
      <c r="I15" s="9"/>
      <c r="J15" s="9"/>
      <c r="K15" s="9"/>
      <c r="L15" s="9"/>
      <c r="M15" s="137"/>
      <c r="N15" s="137"/>
      <c r="O15" s="158"/>
      <c r="Q15" s="159"/>
      <c r="R15" s="157"/>
    </row>
    <row r="16" spans="1:18" s="7" customFormat="1" ht="15" customHeight="1" x14ac:dyDescent="0.2">
      <c r="A16" s="5" t="s">
        <v>8</v>
      </c>
      <c r="B16" s="8">
        <v>6500</v>
      </c>
      <c r="C16" s="8">
        <v>2145</v>
      </c>
      <c r="D16" s="9">
        <v>8500</v>
      </c>
      <c r="E16" s="9">
        <v>7531</v>
      </c>
      <c r="F16" s="9">
        <v>10000</v>
      </c>
      <c r="G16" s="9">
        <v>5358</v>
      </c>
      <c r="H16" s="9">
        <v>23629</v>
      </c>
      <c r="I16" s="9">
        <v>33000</v>
      </c>
      <c r="J16" s="9"/>
      <c r="K16" s="9">
        <v>12000</v>
      </c>
      <c r="L16" s="9"/>
      <c r="M16" s="137">
        <f t="shared" si="0"/>
        <v>-1.75</v>
      </c>
      <c r="N16" s="137"/>
      <c r="O16" s="158">
        <v>15580</v>
      </c>
      <c r="Q16" s="159">
        <f>I16/O16</f>
        <v>2.1181001283697047</v>
      </c>
      <c r="R16" s="157"/>
    </row>
    <row r="17" spans="1:18" s="7" customFormat="1" ht="15" customHeight="1" x14ac:dyDescent="0.2">
      <c r="A17" s="5" t="s">
        <v>9</v>
      </c>
      <c r="B17" s="8">
        <v>35000</v>
      </c>
      <c r="C17" s="8">
        <v>30931</v>
      </c>
      <c r="D17" s="9">
        <v>34000</v>
      </c>
      <c r="E17" s="9">
        <v>31554</v>
      </c>
      <c r="F17" s="9">
        <v>35000</v>
      </c>
      <c r="G17" s="9">
        <v>42700</v>
      </c>
      <c r="H17" s="9">
        <f>14741+3347+25000</f>
        <v>43088</v>
      </c>
      <c r="I17" s="9">
        <f>I40</f>
        <v>50000</v>
      </c>
      <c r="J17" s="9"/>
      <c r="K17" s="9">
        <v>45000</v>
      </c>
      <c r="L17" s="9"/>
      <c r="M17" s="137">
        <f t="shared" si="0"/>
        <v>-0.1111111111111111</v>
      </c>
      <c r="N17" s="137"/>
      <c r="O17" s="158">
        <f>5200+9300+2260</f>
        <v>16760</v>
      </c>
      <c r="Q17" s="159">
        <f>I17/O17</f>
        <v>2.9832935560859188</v>
      </c>
      <c r="R17" s="157"/>
    </row>
    <row r="18" spans="1:18" s="7" customFormat="1" ht="15" customHeight="1" x14ac:dyDescent="0.2">
      <c r="A18" s="10"/>
      <c r="B18" s="8"/>
      <c r="C18" s="8"/>
      <c r="D18" s="9"/>
      <c r="E18" s="9"/>
      <c r="F18" s="9"/>
      <c r="G18" s="9"/>
      <c r="H18" s="9"/>
      <c r="I18" s="9"/>
      <c r="J18" s="9"/>
      <c r="K18" s="9"/>
      <c r="L18" s="9"/>
      <c r="M18" s="137"/>
      <c r="N18" s="137"/>
      <c r="O18" s="158"/>
      <c r="Q18" s="159"/>
      <c r="R18" s="157"/>
    </row>
    <row r="19" spans="1:18" s="7" customFormat="1" ht="15" customHeight="1" x14ac:dyDescent="0.2">
      <c r="A19" s="5" t="s">
        <v>10</v>
      </c>
      <c r="B19" s="8">
        <v>1250</v>
      </c>
      <c r="C19" s="8">
        <v>1448</v>
      </c>
      <c r="D19" s="9">
        <v>1550</v>
      </c>
      <c r="E19" s="9">
        <v>1991</v>
      </c>
      <c r="F19" s="9">
        <v>1800</v>
      </c>
      <c r="G19" s="9">
        <f>2728+300</f>
        <v>3028</v>
      </c>
      <c r="H19" s="9">
        <f>1320+540</f>
        <v>1860</v>
      </c>
      <c r="I19" s="9">
        <f>H19*1.25</f>
        <v>2325</v>
      </c>
      <c r="J19" s="9"/>
      <c r="K19" s="9">
        <v>2300</v>
      </c>
      <c r="L19" s="9"/>
      <c r="M19" s="137">
        <f t="shared" si="0"/>
        <v>-1.0869565217391304E-2</v>
      </c>
      <c r="N19" s="137"/>
      <c r="O19" s="158">
        <v>700</v>
      </c>
      <c r="Q19" s="159">
        <f>I19/O19</f>
        <v>3.3214285714285716</v>
      </c>
      <c r="R19" s="157"/>
    </row>
    <row r="20" spans="1:18" s="7" customFormat="1" ht="15" customHeight="1" x14ac:dyDescent="0.2">
      <c r="A20" s="5" t="s">
        <v>11</v>
      </c>
      <c r="B20" s="8">
        <v>33300</v>
      </c>
      <c r="C20" s="8">
        <v>29017</v>
      </c>
      <c r="D20" s="9">
        <v>31000</v>
      </c>
      <c r="E20" s="9">
        <v>30188</v>
      </c>
      <c r="F20" s="9">
        <v>33000</v>
      </c>
      <c r="G20" s="9">
        <v>35105</v>
      </c>
      <c r="H20" s="9">
        <v>41084</v>
      </c>
      <c r="I20" s="9">
        <v>45000</v>
      </c>
      <c r="J20" s="9"/>
      <c r="K20" s="9">
        <v>49000</v>
      </c>
      <c r="L20" s="9"/>
      <c r="M20" s="137">
        <f t="shared" si="0"/>
        <v>8.1632653061224483E-2</v>
      </c>
      <c r="N20" s="137"/>
      <c r="O20" s="158">
        <v>15800</v>
      </c>
      <c r="Q20" s="159">
        <f>I20/O20</f>
        <v>2.8481012658227849</v>
      </c>
      <c r="R20" s="157"/>
    </row>
    <row r="21" spans="1:18" s="7" customFormat="1" ht="15" customHeight="1" x14ac:dyDescent="0.2">
      <c r="A21" s="5"/>
      <c r="B21" s="8"/>
      <c r="C21" s="8"/>
      <c r="D21" s="9"/>
      <c r="E21" s="9"/>
      <c r="F21" s="9"/>
      <c r="G21" s="9"/>
      <c r="H21" s="9"/>
      <c r="I21" s="9"/>
      <c r="J21" s="9"/>
      <c r="K21" s="9"/>
      <c r="L21" s="9"/>
      <c r="M21" s="137"/>
      <c r="N21" s="137"/>
      <c r="O21" s="158"/>
      <c r="Q21" s="159"/>
      <c r="R21" s="157"/>
    </row>
    <row r="22" spans="1:18" s="7" customFormat="1" ht="15" customHeight="1" x14ac:dyDescent="0.2">
      <c r="A22" s="5" t="s">
        <v>12</v>
      </c>
      <c r="B22" s="8">
        <v>2500</v>
      </c>
      <c r="C22" s="8">
        <v>1609</v>
      </c>
      <c r="D22" s="9">
        <v>2500</v>
      </c>
      <c r="E22" s="9">
        <v>1728</v>
      </c>
      <c r="F22" s="9">
        <v>2500</v>
      </c>
      <c r="G22" s="9">
        <v>2573</v>
      </c>
      <c r="H22" s="9">
        <v>2416</v>
      </c>
      <c r="I22" s="9">
        <v>3000</v>
      </c>
      <c r="J22" s="9"/>
      <c r="K22" s="9">
        <v>3500</v>
      </c>
      <c r="L22" s="9"/>
      <c r="M22" s="137">
        <f t="shared" si="0"/>
        <v>0.14285714285714285</v>
      </c>
      <c r="N22" s="137"/>
      <c r="O22" s="158">
        <v>1015</v>
      </c>
      <c r="Q22" s="159">
        <f>I22/O22</f>
        <v>2.9556650246305418</v>
      </c>
      <c r="R22" s="157"/>
    </row>
    <row r="23" spans="1:18" s="7" customFormat="1" ht="15" customHeight="1" x14ac:dyDescent="0.2">
      <c r="A23" s="5" t="s">
        <v>13</v>
      </c>
      <c r="B23" s="8"/>
      <c r="C23" s="8">
        <v>197</v>
      </c>
      <c r="D23" s="9">
        <v>221</v>
      </c>
      <c r="E23" s="9">
        <v>158</v>
      </c>
      <c r="F23" s="9">
        <v>160</v>
      </c>
      <c r="G23" s="9">
        <v>95</v>
      </c>
      <c r="H23" s="9">
        <v>160</v>
      </c>
      <c r="I23" s="9">
        <v>160</v>
      </c>
      <c r="J23" s="9"/>
      <c r="K23" s="9">
        <v>160</v>
      </c>
      <c r="L23" s="9"/>
      <c r="M23" s="137">
        <f t="shared" si="0"/>
        <v>0</v>
      </c>
      <c r="N23" s="137"/>
      <c r="O23" s="158">
        <v>253</v>
      </c>
      <c r="Q23" s="159"/>
      <c r="R23" s="157"/>
    </row>
    <row r="24" spans="1:18" s="7" customFormat="1" ht="15" customHeight="1" x14ac:dyDescent="0.2">
      <c r="A24" s="5" t="s">
        <v>14</v>
      </c>
      <c r="B24" s="8">
        <v>500</v>
      </c>
      <c r="C24" s="8">
        <v>762</v>
      </c>
      <c r="D24" s="9">
        <v>800</v>
      </c>
      <c r="E24" s="9">
        <v>677</v>
      </c>
      <c r="F24" s="9">
        <v>700</v>
      </c>
      <c r="G24" s="9">
        <v>1137</v>
      </c>
      <c r="H24" s="9">
        <v>700</v>
      </c>
      <c r="I24" s="9">
        <v>700</v>
      </c>
      <c r="J24" s="9"/>
      <c r="K24" s="9">
        <v>700</v>
      </c>
      <c r="L24" s="9"/>
      <c r="M24" s="137">
        <f>SUM(K24-I24)/K24</f>
        <v>0</v>
      </c>
      <c r="N24" s="137"/>
      <c r="O24" s="158">
        <v>304</v>
      </c>
      <c r="Q24" s="159">
        <f>I24/O24</f>
        <v>2.3026315789473686</v>
      </c>
      <c r="R24" s="157"/>
    </row>
    <row r="25" spans="1:18" s="7" customFormat="1" ht="15" customHeight="1" thickBot="1" x14ac:dyDescent="0.25">
      <c r="A25" s="10"/>
      <c r="B25" s="8"/>
      <c r="C25" s="8"/>
      <c r="D25" s="9"/>
      <c r="E25" s="9"/>
      <c r="F25" s="9"/>
      <c r="G25" s="9"/>
      <c r="H25" s="9"/>
      <c r="I25" s="9"/>
      <c r="J25" s="9"/>
      <c r="K25" s="9"/>
      <c r="L25" s="9"/>
      <c r="M25" s="137"/>
      <c r="N25" s="137"/>
      <c r="O25" s="158"/>
      <c r="Q25" s="159"/>
      <c r="R25" s="157"/>
    </row>
    <row r="26" spans="1:18" s="7" customFormat="1" ht="15" customHeight="1" thickTop="1" x14ac:dyDescent="0.2">
      <c r="A26" s="11" t="s">
        <v>15</v>
      </c>
      <c r="B26" s="12">
        <f t="shared" ref="B26:I26" si="1">SUM(B7:B25)</f>
        <v>91423</v>
      </c>
      <c r="C26" s="12">
        <f t="shared" si="1"/>
        <v>78646</v>
      </c>
      <c r="D26" s="13">
        <f t="shared" si="1"/>
        <v>91647</v>
      </c>
      <c r="E26" s="13">
        <f t="shared" si="1"/>
        <v>88006</v>
      </c>
      <c r="F26" s="13">
        <f t="shared" si="1"/>
        <v>98080</v>
      </c>
      <c r="G26" s="134">
        <f t="shared" si="1"/>
        <v>109232</v>
      </c>
      <c r="H26" s="134">
        <f t="shared" si="1"/>
        <v>136996</v>
      </c>
      <c r="I26" s="134">
        <f t="shared" si="1"/>
        <v>164183.75</v>
      </c>
      <c r="J26" s="134"/>
      <c r="K26" s="134">
        <f>SUM(K7:K25)</f>
        <v>133060</v>
      </c>
      <c r="L26" s="134">
        <f>SUM(L7:L25)</f>
        <v>0</v>
      </c>
      <c r="M26" s="137">
        <f>SUM(K26-I26)/K26</f>
        <v>-0.23390763565308884</v>
      </c>
      <c r="N26" s="137"/>
      <c r="O26" s="160">
        <f>SUM(O7:O25)</f>
        <v>55859</v>
      </c>
      <c r="Q26" s="159">
        <f>I26/O26</f>
        <v>2.9392532984836821</v>
      </c>
      <c r="R26" s="157"/>
    </row>
    <row r="27" spans="1:18" s="7" customFormat="1" ht="15" customHeight="1" x14ac:dyDescent="0.2">
      <c r="A27" s="10" t="s">
        <v>126</v>
      </c>
      <c r="B27" s="8"/>
      <c r="C27" s="8"/>
      <c r="D27" s="9"/>
      <c r="E27" s="9"/>
      <c r="F27" s="9"/>
      <c r="G27" s="9"/>
      <c r="H27" s="9">
        <v>484000</v>
      </c>
      <c r="I27" s="9"/>
      <c r="J27" s="9"/>
      <c r="K27" s="9"/>
      <c r="L27" s="9"/>
      <c r="O27" s="158">
        <f>53900+50000+104200+87500+14400</f>
        <v>310000</v>
      </c>
      <c r="Q27" s="159">
        <f>H27/O27</f>
        <v>1.5612903225806452</v>
      </c>
      <c r="R27" s="157"/>
    </row>
    <row r="28" spans="1:18" s="7" customFormat="1" ht="15" customHeight="1" x14ac:dyDescent="0.2">
      <c r="A28" s="5" t="s">
        <v>132</v>
      </c>
      <c r="B28" s="14"/>
      <c r="C28" s="15">
        <f>(C26-B26)/B26</f>
        <v>-0.13975695393938067</v>
      </c>
      <c r="D28" s="15">
        <f>(D26-C26)/C26</f>
        <v>0.16531037815019201</v>
      </c>
      <c r="E28" s="15">
        <f t="shared" ref="E28:K28" si="2">(E26-D26)/D26</f>
        <v>-3.9728523574148633E-2</v>
      </c>
      <c r="F28" s="15">
        <f t="shared" si="2"/>
        <v>0.11446946799081881</v>
      </c>
      <c r="G28" s="15">
        <f t="shared" si="2"/>
        <v>0.11370309951060359</v>
      </c>
      <c r="H28" s="15">
        <f t="shared" si="2"/>
        <v>0.25417460084956789</v>
      </c>
      <c r="I28" s="15">
        <f t="shared" si="2"/>
        <v>0.19845652427808111</v>
      </c>
      <c r="J28" s="15">
        <f t="shared" si="2"/>
        <v>-1</v>
      </c>
      <c r="K28" s="15" t="e">
        <f t="shared" si="2"/>
        <v>#DIV/0!</v>
      </c>
      <c r="L28" s="15"/>
      <c r="O28" s="161"/>
      <c r="P28" s="162"/>
      <c r="Q28" s="162"/>
      <c r="R28" s="163"/>
    </row>
    <row r="29" spans="1:18" s="7" customFormat="1" ht="15" customHeight="1" x14ac:dyDescent="0.2">
      <c r="A29" s="5" t="s">
        <v>109</v>
      </c>
      <c r="C29" s="16">
        <v>2232</v>
      </c>
      <c r="D29" s="15"/>
      <c r="E29" s="16">
        <v>1784</v>
      </c>
      <c r="F29" s="16"/>
      <c r="G29" s="16">
        <f>74+1295</f>
        <v>1369</v>
      </c>
      <c r="H29" s="16">
        <v>1913</v>
      </c>
      <c r="I29" s="16">
        <v>3000</v>
      </c>
      <c r="J29" s="16"/>
      <c r="K29" s="16">
        <v>3000</v>
      </c>
      <c r="L29" s="16"/>
      <c r="O29" s="138"/>
    </row>
    <row r="30" spans="1:18" s="7" customFormat="1" ht="15" customHeight="1" x14ac:dyDescent="0.2">
      <c r="A30" s="145" t="s">
        <v>17</v>
      </c>
      <c r="B30" s="146"/>
      <c r="C30" s="150">
        <v>100094</v>
      </c>
      <c r="D30" s="148"/>
      <c r="E30" s="150">
        <v>103288</v>
      </c>
      <c r="F30" s="150"/>
      <c r="G30" s="150">
        <v>116131</v>
      </c>
      <c r="H30" s="150">
        <v>113853</v>
      </c>
      <c r="I30" s="150">
        <f>H30*1.05</f>
        <v>119545.65000000001</v>
      </c>
      <c r="J30" s="150"/>
      <c r="K30" s="150">
        <f>I30+18000</f>
        <v>137545.65000000002</v>
      </c>
      <c r="L30" s="150"/>
      <c r="M30" s="146"/>
      <c r="O30" s="149">
        <v>61103</v>
      </c>
      <c r="P30" s="7">
        <f t="shared" ref="P30:P31" si="3">I30/O30*100</f>
        <v>195.64612212166344</v>
      </c>
      <c r="Q30" s="7" t="s">
        <v>123</v>
      </c>
    </row>
    <row r="31" spans="1:18" s="7" customFormat="1" ht="15" customHeight="1" x14ac:dyDescent="0.2">
      <c r="A31" s="145" t="s">
        <v>18</v>
      </c>
      <c r="B31" s="146"/>
      <c r="C31" s="147">
        <f>C29+C30</f>
        <v>102326</v>
      </c>
      <c r="D31" s="148">
        <f>(D29-C29)/C29</f>
        <v>-1</v>
      </c>
      <c r="E31" s="147">
        <f>SUM(E29:E30)</f>
        <v>105072</v>
      </c>
      <c r="F31" s="147"/>
      <c r="G31" s="147">
        <f>SUM(G29:G30)</f>
        <v>117500</v>
      </c>
      <c r="H31" s="147">
        <f>SUM(H29:H30)</f>
        <v>115766</v>
      </c>
      <c r="I31" s="147">
        <f>SUM(I29:I30)</f>
        <v>122545.65000000001</v>
      </c>
      <c r="J31" s="147"/>
      <c r="K31" s="147">
        <f>SUM(K29:K30)</f>
        <v>140545.65000000002</v>
      </c>
      <c r="L31" s="147"/>
      <c r="M31" s="146"/>
      <c r="O31" s="149">
        <v>65467</v>
      </c>
      <c r="P31" s="7">
        <f t="shared" si="3"/>
        <v>187.1869033253395</v>
      </c>
      <c r="Q31" s="7" t="s">
        <v>125</v>
      </c>
    </row>
    <row r="32" spans="1:18" s="7" customFormat="1" ht="15" customHeight="1" x14ac:dyDescent="0.2">
      <c r="A32" s="5"/>
      <c r="C32" s="17"/>
      <c r="D32" s="15"/>
      <c r="E32" s="17"/>
      <c r="F32" s="17"/>
      <c r="G32" s="17"/>
      <c r="H32" s="17"/>
      <c r="I32" s="17"/>
      <c r="J32" s="17"/>
      <c r="K32" s="17"/>
      <c r="L32" s="17"/>
      <c r="O32" s="138"/>
    </row>
    <row r="33" spans="1:256" s="7" customFormat="1" ht="15" customHeight="1" thickBot="1" x14ac:dyDescent="0.25">
      <c r="A33" s="5" t="s">
        <v>19</v>
      </c>
      <c r="B33" s="139"/>
      <c r="C33" s="140">
        <f>C31-C26</f>
        <v>23680</v>
      </c>
      <c r="D33" s="141">
        <f>(D30-C30)/C30</f>
        <v>-1</v>
      </c>
      <c r="E33" s="140"/>
      <c r="F33" s="140"/>
      <c r="G33" s="140">
        <v>7970</v>
      </c>
      <c r="H33" s="140">
        <f>H31-H26</f>
        <v>-21230</v>
      </c>
      <c r="I33" s="142">
        <f>I31-I26</f>
        <v>-41638.099999999991</v>
      </c>
      <c r="J33" s="140"/>
      <c r="K33" s="142">
        <f>K31-K26</f>
        <v>7485.6500000000233</v>
      </c>
      <c r="L33" s="140" t="s">
        <v>120</v>
      </c>
      <c r="M33" s="143"/>
      <c r="N33" s="19"/>
      <c r="O33" s="144">
        <v>9608</v>
      </c>
      <c r="P33" s="7" t="s">
        <v>124</v>
      </c>
    </row>
    <row r="34" spans="1:256" s="7" customFormat="1" ht="15" customHeight="1" thickTop="1" x14ac:dyDescent="0.2">
      <c r="A34" s="5"/>
      <c r="C34" s="18"/>
      <c r="D34" s="18"/>
      <c r="E34" s="18"/>
      <c r="F34" s="18"/>
      <c r="G34" s="18"/>
      <c r="H34" s="18"/>
      <c r="I34" s="18"/>
      <c r="J34" s="18"/>
      <c r="K34" s="18">
        <f>K33+5246</f>
        <v>12731.650000000023</v>
      </c>
      <c r="L34" s="18" t="s">
        <v>121</v>
      </c>
    </row>
    <row r="35" spans="1:256" s="7" customFormat="1" ht="15" customHeight="1" x14ac:dyDescent="0.2">
      <c r="A35" s="5"/>
      <c r="B35" s="7" t="s">
        <v>20</v>
      </c>
      <c r="C35" s="18"/>
      <c r="D35" s="18"/>
      <c r="E35" s="18"/>
      <c r="F35" s="18"/>
      <c r="G35" s="18"/>
      <c r="H35" s="18"/>
      <c r="I35" s="18"/>
      <c r="J35" s="18"/>
      <c r="K35" s="18">
        <f>K33+14425</f>
        <v>21910.650000000023</v>
      </c>
      <c r="L35" s="18" t="s">
        <v>122</v>
      </c>
    </row>
    <row r="36" spans="1:256" s="7" customFormat="1" ht="15" customHeight="1" x14ac:dyDescent="0.2">
      <c r="A36" s="20" t="s">
        <v>21</v>
      </c>
      <c r="B36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256" s="7" customFormat="1" ht="15" customHeight="1" x14ac:dyDescent="0.2">
      <c r="A37" s="10" t="s">
        <v>22</v>
      </c>
      <c r="B37" s="8">
        <v>8000</v>
      </c>
      <c r="C37" s="8">
        <v>0</v>
      </c>
      <c r="D37" s="9">
        <v>8000</v>
      </c>
      <c r="E37" s="9"/>
      <c r="F37" s="9">
        <v>8500</v>
      </c>
      <c r="G37" s="9"/>
      <c r="H37" s="9"/>
      <c r="I37" s="9">
        <v>24800</v>
      </c>
      <c r="J37" s="9"/>
      <c r="K37" s="9"/>
      <c r="L37" s="9"/>
    </row>
    <row r="38" spans="1:256" s="7" customFormat="1" ht="15" customHeight="1" x14ac:dyDescent="0.2">
      <c r="A38" s="10" t="s">
        <v>23</v>
      </c>
      <c r="B38" s="8">
        <v>20000</v>
      </c>
      <c r="C38" s="8">
        <v>0</v>
      </c>
      <c r="D38" s="9">
        <v>20000</v>
      </c>
      <c r="E38" s="9"/>
      <c r="F38" s="9"/>
      <c r="G38" s="9"/>
      <c r="H38" s="9"/>
      <c r="I38" s="9">
        <v>19200</v>
      </c>
      <c r="J38" s="9"/>
      <c r="K38" s="9"/>
      <c r="L38" s="9"/>
      <c r="M38" s="7" t="s">
        <v>127</v>
      </c>
    </row>
    <row r="39" spans="1:256" s="7" customFormat="1" ht="15" customHeight="1" thickBot="1" x14ac:dyDescent="0.25">
      <c r="A39" s="10" t="s">
        <v>24</v>
      </c>
      <c r="B39" s="8">
        <v>6000</v>
      </c>
      <c r="C39" s="8">
        <v>0</v>
      </c>
      <c r="D39" s="9">
        <v>6000</v>
      </c>
      <c r="E39" s="9"/>
      <c r="F39" s="9"/>
      <c r="G39" s="9"/>
      <c r="H39" s="9"/>
      <c r="I39" s="136">
        <v>6000</v>
      </c>
      <c r="J39" s="9"/>
      <c r="K39" s="9"/>
      <c r="L39" s="9"/>
    </row>
    <row r="40" spans="1:256" s="7" customFormat="1" ht="15" customHeight="1" thickTop="1" x14ac:dyDescent="0.2">
      <c r="A40" s="21" t="s">
        <v>25</v>
      </c>
      <c r="B40" s="22">
        <f>SUM(B37:B39)</f>
        <v>34000</v>
      </c>
      <c r="C40" s="22">
        <f>SUM(C37:C39)</f>
        <v>0</v>
      </c>
      <c r="D40" s="23">
        <f>SUM(D37:D39)</f>
        <v>34000</v>
      </c>
      <c r="E40" s="23">
        <v>31554</v>
      </c>
      <c r="F40" s="23"/>
      <c r="G40" s="9"/>
      <c r="H40" s="9"/>
      <c r="I40" s="9">
        <f>SUM(I37:I39)</f>
        <v>50000</v>
      </c>
      <c r="J40" s="9"/>
      <c r="K40" s="9"/>
      <c r="L40" s="9"/>
    </row>
    <row r="41" spans="1:256" ht="15" customHeight="1" x14ac:dyDescent="0.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</row>
    <row r="42" spans="1:256" s="7" customFormat="1" ht="15" customHeight="1" x14ac:dyDescent="0.2">
      <c r="A42" s="5"/>
      <c r="B42" s="24"/>
      <c r="C42" s="24"/>
      <c r="D42" s="9"/>
      <c r="E42" s="9"/>
      <c r="F42" s="9"/>
      <c r="G42" s="9"/>
      <c r="H42" s="9"/>
      <c r="I42" s="9"/>
      <c r="J42" s="9"/>
      <c r="K42" s="9"/>
      <c r="L42" s="9"/>
    </row>
    <row r="43" spans="1:256" s="7" customFormat="1" ht="15" customHeight="1" x14ac:dyDescent="0.2">
      <c r="A43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</row>
    <row r="44" spans="1:256" s="7" customFormat="1" ht="15" customHeight="1" x14ac:dyDescent="0.2">
      <c r="A44" s="5"/>
      <c r="B44" s="26"/>
      <c r="C44" s="26"/>
    </row>
    <row r="45" spans="1:256" ht="15" customHeight="1" x14ac:dyDescent="0.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</row>
    <row r="46" spans="1:256" ht="15" customHeight="1" x14ac:dyDescent="0.2">
      <c r="A46" t="s">
        <v>108</v>
      </c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</row>
    <row r="47" spans="1:256" ht="15" customHeight="1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</row>
    <row r="48" spans="1:256" ht="15" customHeight="1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</row>
    <row r="49" spans="3:12" x14ac:dyDescent="0.2">
      <c r="C49" s="27"/>
      <c r="D49" s="27"/>
      <c r="E49" s="27"/>
      <c r="F49" s="27"/>
      <c r="G49" s="27"/>
      <c r="H49" s="27"/>
      <c r="I49" s="27"/>
      <c r="J49" s="27"/>
      <c r="K49" s="27"/>
      <c r="L49" s="27"/>
    </row>
  </sheetData>
  <sheetProtection selectLockedCells="1" selectUnlockedCells="1"/>
  <printOptions horizontalCentered="1"/>
  <pageMargins left="0.2" right="0.2" top="0.75" bottom="0.75" header="0.51180555555555596" footer="0.51180555555555596"/>
  <pageSetup scale="74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625B9-6F47-47B4-8A51-E05061F9CCCD}">
  <dimension ref="A1:F49"/>
  <sheetViews>
    <sheetView topLeftCell="A19" zoomScale="120" zoomScaleNormal="120" zoomScaleSheetLayoutView="130" workbookViewId="0">
      <selection activeCell="A8" sqref="A8"/>
    </sheetView>
  </sheetViews>
  <sheetFormatPr defaultColWidth="8.85546875" defaultRowHeight="14.25" x14ac:dyDescent="0.2"/>
  <cols>
    <col min="1" max="1" width="11.140625" style="28" customWidth="1"/>
    <col min="2" max="2" width="50.42578125" style="1" customWidth="1"/>
    <col min="3" max="3" width="7.42578125" style="29" customWidth="1"/>
    <col min="4" max="4" width="12.42578125" style="29" customWidth="1"/>
    <col min="5" max="5" width="12.5703125" style="1" customWidth="1"/>
    <col min="6" max="6" width="14.42578125" style="1" customWidth="1"/>
    <col min="7" max="16384" width="8.85546875" style="1"/>
  </cols>
  <sheetData>
    <row r="1" spans="1:6" x14ac:dyDescent="0.2">
      <c r="A1" s="164"/>
      <c r="B1" s="164"/>
      <c r="C1" s="164"/>
    </row>
    <row r="2" spans="1:6" s="2" customFormat="1" x14ac:dyDescent="0.2">
      <c r="A2" s="30" t="s">
        <v>26</v>
      </c>
      <c r="B2" s="31"/>
      <c r="C2" s="32"/>
      <c r="D2" s="33"/>
      <c r="E2" s="34"/>
      <c r="F2" s="35"/>
    </row>
    <row r="3" spans="1:6" s="2" customFormat="1" x14ac:dyDescent="0.2">
      <c r="A3" s="36" t="s">
        <v>27</v>
      </c>
      <c r="B3" s="37"/>
      <c r="C3" s="38"/>
      <c r="D3" s="39"/>
      <c r="E3" s="40"/>
      <c r="F3" s="41"/>
    </row>
    <row r="4" spans="1:6" x14ac:dyDescent="0.2">
      <c r="A4" s="1"/>
    </row>
    <row r="5" spans="1:6" x14ac:dyDescent="0.2">
      <c r="A5" s="42" t="s">
        <v>28</v>
      </c>
      <c r="B5" s="43" t="s">
        <v>29</v>
      </c>
      <c r="D5" s="44" t="s">
        <v>30</v>
      </c>
      <c r="E5" s="165" t="s">
        <v>31</v>
      </c>
      <c r="F5" s="165"/>
    </row>
    <row r="6" spans="1:6" x14ac:dyDescent="0.2">
      <c r="A6" s="1"/>
    </row>
    <row r="7" spans="1:6" s="3" customFormat="1" x14ac:dyDescent="0.2">
      <c r="A7" s="45" t="s">
        <v>32</v>
      </c>
      <c r="B7" s="46"/>
      <c r="C7" s="47"/>
      <c r="D7" s="48"/>
      <c r="E7" s="49" t="s">
        <v>33</v>
      </c>
      <c r="F7" s="50" t="s">
        <v>34</v>
      </c>
    </row>
    <row r="8" spans="1:6" s="3" customFormat="1" x14ac:dyDescent="0.2">
      <c r="A8" s="51" t="s">
        <v>35</v>
      </c>
      <c r="B8" s="43"/>
      <c r="C8" s="52"/>
      <c r="D8" s="53"/>
      <c r="E8" s="54" t="s">
        <v>36</v>
      </c>
      <c r="F8" s="55" t="s">
        <v>36</v>
      </c>
    </row>
    <row r="9" spans="1:6" s="7" customFormat="1" x14ac:dyDescent="0.2">
      <c r="A9" s="56"/>
      <c r="B9" s="5"/>
      <c r="C9" s="57"/>
      <c r="D9" s="57"/>
      <c r="E9" s="58"/>
      <c r="F9" s="59"/>
    </row>
    <row r="10" spans="1:6" s="7" customFormat="1" x14ac:dyDescent="0.2">
      <c r="A10" s="60" t="s">
        <v>37</v>
      </c>
      <c r="B10" s="61" t="s">
        <v>38</v>
      </c>
      <c r="C10" s="62"/>
      <c r="D10" s="62"/>
      <c r="E10" s="63"/>
      <c r="F10" s="64">
        <f>E10*1.02</f>
        <v>0</v>
      </c>
    </row>
    <row r="11" spans="1:6" s="7" customFormat="1" x14ac:dyDescent="0.2">
      <c r="A11" s="65"/>
      <c r="B11" s="5"/>
      <c r="C11" s="62"/>
      <c r="D11" s="66"/>
      <c r="E11" s="67"/>
      <c r="F11" s="59"/>
    </row>
    <row r="12" spans="1:6" s="7" customFormat="1" x14ac:dyDescent="0.2">
      <c r="A12" s="60">
        <v>5300</v>
      </c>
      <c r="B12" s="61" t="s">
        <v>39</v>
      </c>
      <c r="C12" s="62"/>
      <c r="D12" s="62"/>
      <c r="E12" s="67" t="e">
        <f>NA()</f>
        <v>#N/A</v>
      </c>
      <c r="F12" s="64" t="e">
        <f>E12*1.02</f>
        <v>#N/A</v>
      </c>
    </row>
    <row r="13" spans="1:6" s="7" customFormat="1" x14ac:dyDescent="0.2">
      <c r="A13" s="65"/>
      <c r="B13" s="5"/>
      <c r="C13" s="62"/>
      <c r="D13" s="62"/>
      <c r="E13" s="67"/>
      <c r="F13" s="59"/>
    </row>
    <row r="14" spans="1:6" s="7" customFormat="1" x14ac:dyDescent="0.2">
      <c r="A14" s="60">
        <v>5310</v>
      </c>
      <c r="B14" s="61" t="s">
        <v>40</v>
      </c>
      <c r="C14" s="62"/>
      <c r="D14" s="62"/>
      <c r="E14" s="67" t="e">
        <f>NA()</f>
        <v>#N/A</v>
      </c>
      <c r="F14" s="64" t="e">
        <f>E14*1.02</f>
        <v>#N/A</v>
      </c>
    </row>
    <row r="15" spans="1:6" s="7" customFormat="1" x14ac:dyDescent="0.2">
      <c r="A15" s="65"/>
      <c r="B15" s="5" t="s">
        <v>41</v>
      </c>
      <c r="C15" s="62"/>
      <c r="D15" s="62"/>
      <c r="E15" s="67"/>
      <c r="F15" s="59"/>
    </row>
    <row r="16" spans="1:6" s="7" customFormat="1" x14ac:dyDescent="0.2">
      <c r="A16" s="65"/>
      <c r="B16" s="5" t="s">
        <v>42</v>
      </c>
      <c r="C16" s="62"/>
      <c r="D16" s="62"/>
      <c r="E16" s="67"/>
      <c r="F16" s="59"/>
    </row>
    <row r="17" spans="1:6" s="7" customFormat="1" x14ac:dyDescent="0.2">
      <c r="A17" s="60"/>
      <c r="B17" s="5" t="s">
        <v>43</v>
      </c>
      <c r="C17" s="62"/>
      <c r="D17" s="62"/>
      <c r="E17" s="67"/>
      <c r="F17" s="59"/>
    </row>
    <row r="18" spans="1:6" s="7" customFormat="1" x14ac:dyDescent="0.2">
      <c r="A18" s="65"/>
      <c r="B18" s="5"/>
      <c r="C18" s="62"/>
      <c r="D18" s="62"/>
      <c r="E18" s="67"/>
      <c r="F18" s="59"/>
    </row>
    <row r="19" spans="1:6" s="7" customFormat="1" x14ac:dyDescent="0.2">
      <c r="A19" s="60">
        <v>5320</v>
      </c>
      <c r="B19" s="61" t="s">
        <v>44</v>
      </c>
      <c r="C19" s="62"/>
      <c r="D19" s="62"/>
      <c r="E19" s="67" t="e">
        <f>NA()</f>
        <v>#N/A</v>
      </c>
      <c r="F19" s="64" t="e">
        <f>E19*1.02</f>
        <v>#N/A</v>
      </c>
    </row>
    <row r="20" spans="1:6" s="7" customFormat="1" x14ac:dyDescent="0.2">
      <c r="A20" s="65"/>
      <c r="B20" s="5"/>
      <c r="C20" s="62"/>
      <c r="D20" s="62"/>
      <c r="E20" s="67"/>
      <c r="F20" s="59"/>
    </row>
    <row r="21" spans="1:6" s="7" customFormat="1" x14ac:dyDescent="0.2">
      <c r="A21" s="60">
        <v>5330</v>
      </c>
      <c r="B21" s="61" t="s">
        <v>45</v>
      </c>
      <c r="C21" s="62"/>
      <c r="D21" s="62"/>
      <c r="E21" s="67" t="e">
        <f>NA()</f>
        <v>#N/A</v>
      </c>
      <c r="F21" s="64" t="e">
        <f>E21*1.02</f>
        <v>#N/A</v>
      </c>
    </row>
    <row r="22" spans="1:6" s="7" customFormat="1" ht="18" customHeight="1" x14ac:dyDescent="0.2">
      <c r="A22" s="60"/>
      <c r="B22" s="5" t="s">
        <v>46</v>
      </c>
      <c r="C22" s="62"/>
      <c r="D22" s="62"/>
      <c r="E22" s="67"/>
      <c r="F22" s="59"/>
    </row>
    <row r="23" spans="1:6" s="7" customFormat="1" x14ac:dyDescent="0.2">
      <c r="A23" s="65"/>
      <c r="B23" s="5"/>
      <c r="C23" s="62"/>
      <c r="D23" s="62"/>
      <c r="E23" s="67"/>
      <c r="F23" s="59"/>
    </row>
    <row r="24" spans="1:6" s="7" customFormat="1" x14ac:dyDescent="0.2">
      <c r="A24" s="60">
        <v>5350</v>
      </c>
      <c r="B24" s="61" t="s">
        <v>47</v>
      </c>
      <c r="C24" s="62"/>
      <c r="D24" s="62"/>
      <c r="E24" s="67" t="e">
        <f>NA()</f>
        <v>#N/A</v>
      </c>
      <c r="F24" s="64" t="e">
        <f>E24*1.02</f>
        <v>#N/A</v>
      </c>
    </row>
    <row r="25" spans="1:6" s="7" customFormat="1" x14ac:dyDescent="0.2">
      <c r="A25" s="65"/>
      <c r="B25" s="5" t="s">
        <v>48</v>
      </c>
      <c r="C25" s="62"/>
      <c r="D25" s="62"/>
      <c r="E25" s="67"/>
      <c r="F25" s="59"/>
    </row>
    <row r="26" spans="1:6" s="7" customFormat="1" x14ac:dyDescent="0.2">
      <c r="A26" s="60"/>
      <c r="B26" s="5" t="s">
        <v>49</v>
      </c>
      <c r="C26" s="62"/>
      <c r="D26" s="62"/>
      <c r="E26" s="67"/>
      <c r="F26" s="59"/>
    </row>
    <row r="27" spans="1:6" s="7" customFormat="1" x14ac:dyDescent="0.2">
      <c r="A27" s="65"/>
      <c r="B27" s="5"/>
      <c r="C27" s="62"/>
      <c r="D27" s="62"/>
      <c r="E27" s="67"/>
      <c r="F27" s="59"/>
    </row>
    <row r="28" spans="1:6" s="7" customFormat="1" x14ac:dyDescent="0.2">
      <c r="A28" s="60">
        <v>5360</v>
      </c>
      <c r="B28" s="61" t="s">
        <v>50</v>
      </c>
      <c r="C28" s="62"/>
      <c r="D28" s="62"/>
      <c r="E28" s="67" t="e">
        <f>NA()</f>
        <v>#N/A</v>
      </c>
      <c r="F28" s="64" t="e">
        <f>E28*1.02</f>
        <v>#N/A</v>
      </c>
    </row>
    <row r="29" spans="1:6" s="7" customFormat="1" ht="28.5" x14ac:dyDescent="0.2">
      <c r="A29" s="60"/>
      <c r="B29" s="5" t="s">
        <v>51</v>
      </c>
      <c r="C29" s="62"/>
      <c r="D29" s="62"/>
      <c r="E29" s="67"/>
      <c r="F29" s="59"/>
    </row>
    <row r="30" spans="1:6" s="7" customFormat="1" x14ac:dyDescent="0.2">
      <c r="A30" s="65"/>
      <c r="B30" s="5"/>
      <c r="C30" s="62"/>
      <c r="D30" s="62"/>
      <c r="E30" s="67"/>
      <c r="F30" s="59"/>
    </row>
    <row r="31" spans="1:6" s="7" customFormat="1" x14ac:dyDescent="0.2">
      <c r="A31" s="60">
        <v>5370</v>
      </c>
      <c r="B31" s="61" t="s">
        <v>52</v>
      </c>
      <c r="C31" s="62"/>
      <c r="D31" s="62"/>
      <c r="E31" s="67" t="e">
        <f>NA()</f>
        <v>#N/A</v>
      </c>
      <c r="F31" s="64" t="e">
        <f>E31*1.02</f>
        <v>#N/A</v>
      </c>
    </row>
    <row r="32" spans="1:6" s="7" customFormat="1" x14ac:dyDescent="0.2">
      <c r="A32" s="65"/>
      <c r="B32" s="5"/>
      <c r="C32" s="62"/>
      <c r="D32" s="62"/>
      <c r="E32" s="67"/>
      <c r="F32" s="59"/>
    </row>
    <row r="33" spans="1:6" s="7" customFormat="1" x14ac:dyDescent="0.2">
      <c r="A33" s="60">
        <v>5380</v>
      </c>
      <c r="B33" s="61" t="s">
        <v>53</v>
      </c>
      <c r="C33" s="62"/>
      <c r="D33" s="62"/>
      <c r="E33" s="67" t="e">
        <f>NA()</f>
        <v>#N/A</v>
      </c>
      <c r="F33" s="64" t="e">
        <f>E33*1.02</f>
        <v>#N/A</v>
      </c>
    </row>
    <row r="34" spans="1:6" s="7" customFormat="1" x14ac:dyDescent="0.2">
      <c r="A34" s="65"/>
      <c r="B34" s="5"/>
      <c r="C34" s="62"/>
      <c r="D34" s="62"/>
      <c r="E34" s="67"/>
      <c r="F34" s="59"/>
    </row>
    <row r="35" spans="1:6" s="7" customFormat="1" x14ac:dyDescent="0.2">
      <c r="A35" s="60">
        <v>5400</v>
      </c>
      <c r="B35" s="61" t="s">
        <v>54</v>
      </c>
      <c r="C35" s="62"/>
      <c r="D35" s="62"/>
      <c r="E35" s="67" t="e">
        <f>NA()</f>
        <v>#N/A</v>
      </c>
      <c r="F35" s="64" t="e">
        <f>E35*1.02</f>
        <v>#N/A</v>
      </c>
    </row>
    <row r="36" spans="1:6" s="7" customFormat="1" x14ac:dyDescent="0.2">
      <c r="A36" s="65"/>
      <c r="B36" s="5" t="s">
        <v>55</v>
      </c>
      <c r="C36" s="62"/>
      <c r="D36" s="62"/>
      <c r="E36" s="67"/>
      <c r="F36" s="59"/>
    </row>
    <row r="37" spans="1:6" s="7" customFormat="1" ht="30.6" customHeight="1" x14ac:dyDescent="0.2">
      <c r="A37" s="65"/>
      <c r="B37" s="5" t="s">
        <v>56</v>
      </c>
      <c r="C37" s="62"/>
      <c r="D37" s="62"/>
      <c r="E37" s="67"/>
      <c r="F37" s="59"/>
    </row>
    <row r="38" spans="1:6" s="7" customFormat="1" x14ac:dyDescent="0.2">
      <c r="A38" s="65"/>
      <c r="B38" s="5"/>
      <c r="C38" s="62"/>
      <c r="D38" s="62"/>
      <c r="E38" s="67"/>
      <c r="F38" s="59"/>
    </row>
    <row r="39" spans="1:6" s="7" customFormat="1" x14ac:dyDescent="0.2">
      <c r="A39" s="65"/>
      <c r="B39" s="5"/>
      <c r="C39" s="62"/>
      <c r="D39" s="62"/>
      <c r="E39" s="67"/>
      <c r="F39" s="59"/>
    </row>
    <row r="40" spans="1:6" s="7" customFormat="1" x14ac:dyDescent="0.2">
      <c r="A40" s="60">
        <v>5430</v>
      </c>
      <c r="B40" s="61" t="s">
        <v>57</v>
      </c>
      <c r="C40" s="62"/>
      <c r="D40" s="62"/>
      <c r="E40" s="67" t="e">
        <f>NA()</f>
        <v>#N/A</v>
      </c>
      <c r="F40" s="64" t="e">
        <f>E40*1.02</f>
        <v>#N/A</v>
      </c>
    </row>
    <row r="41" spans="1:6" s="7" customFormat="1" x14ac:dyDescent="0.2">
      <c r="A41" s="65"/>
      <c r="B41" s="5"/>
      <c r="C41" s="62"/>
      <c r="D41" s="62"/>
      <c r="E41" s="67"/>
      <c r="F41" s="59"/>
    </row>
    <row r="42" spans="1:6" s="7" customFormat="1" x14ac:dyDescent="0.2">
      <c r="A42" s="60">
        <v>5490</v>
      </c>
      <c r="B42" s="61" t="s">
        <v>58</v>
      </c>
      <c r="C42" s="62"/>
      <c r="D42" s="62"/>
      <c r="E42" s="67" t="e">
        <f>NA()</f>
        <v>#N/A</v>
      </c>
      <c r="F42" s="64" t="e">
        <f>E42*1.02</f>
        <v>#N/A</v>
      </c>
    </row>
    <row r="43" spans="1:6" s="7" customFormat="1" x14ac:dyDescent="0.2">
      <c r="A43" s="65"/>
      <c r="B43" s="5"/>
      <c r="C43" s="62"/>
      <c r="D43" s="62"/>
      <c r="E43" s="67"/>
      <c r="F43" s="59"/>
    </row>
    <row r="44" spans="1:6" s="7" customFormat="1" x14ac:dyDescent="0.2">
      <c r="A44" s="65"/>
      <c r="B44" s="5"/>
      <c r="C44" s="62"/>
      <c r="D44" s="62"/>
      <c r="E44" s="67"/>
      <c r="F44" s="59"/>
    </row>
    <row r="45" spans="1:6" s="7" customFormat="1" x14ac:dyDescent="0.2">
      <c r="A45" s="60"/>
      <c r="B45" s="61"/>
      <c r="C45" s="62"/>
      <c r="D45" s="62"/>
      <c r="E45" s="67"/>
      <c r="F45" s="59"/>
    </row>
    <row r="46" spans="1:6" s="7" customFormat="1" x14ac:dyDescent="0.2">
      <c r="A46" s="68"/>
      <c r="B46" s="69"/>
      <c r="C46" s="70"/>
      <c r="D46" s="70"/>
      <c r="E46" s="71"/>
      <c r="F46" s="72"/>
    </row>
    <row r="47" spans="1:6" s="7" customFormat="1" ht="15" customHeight="1" x14ac:dyDescent="0.2">
      <c r="A47" s="73"/>
      <c r="B47" s="5"/>
      <c r="C47" s="26"/>
      <c r="D47" s="26"/>
    </row>
    <row r="48" spans="1:6" s="7" customFormat="1" ht="15" customHeight="1" x14ac:dyDescent="0.2">
      <c r="A48" s="73"/>
      <c r="B48" s="5"/>
      <c r="C48" s="26"/>
      <c r="D48" s="26"/>
    </row>
    <row r="49" spans="1:4" s="7" customFormat="1" ht="15" customHeight="1" x14ac:dyDescent="0.2">
      <c r="A49" s="73"/>
      <c r="B49" s="5"/>
      <c r="C49" s="26"/>
      <c r="D49" s="26"/>
    </row>
  </sheetData>
  <sheetProtection selectLockedCells="1" selectUnlockedCells="1"/>
  <mergeCells count="2">
    <mergeCell ref="A1:C1"/>
    <mergeCell ref="E5:F5"/>
  </mergeCells>
  <printOptions horizontalCentered="1"/>
  <pageMargins left="0.2" right="0.2" top="0.75" bottom="0.75" header="0.51180555555555551" footer="0.51180555555555551"/>
  <pageSetup scale="95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0ED3F-C0A4-4124-BF96-3B51C4B41FDB}">
  <dimension ref="A1:G25"/>
  <sheetViews>
    <sheetView zoomScale="160" zoomScaleNormal="160" workbookViewId="0">
      <selection activeCell="B22" sqref="B22"/>
    </sheetView>
  </sheetViews>
  <sheetFormatPr defaultRowHeight="12.75" x14ac:dyDescent="0.2"/>
  <cols>
    <col min="1" max="1" width="19" customWidth="1"/>
    <col min="2" max="2" width="10.42578125" customWidth="1"/>
    <col min="3" max="7" width="11.7109375" bestFit="1" customWidth="1"/>
  </cols>
  <sheetData>
    <row r="1" spans="1:7" x14ac:dyDescent="0.2">
      <c r="F1" t="s">
        <v>100</v>
      </c>
      <c r="G1" t="s">
        <v>36</v>
      </c>
    </row>
    <row r="2" spans="1:7" ht="14.25" x14ac:dyDescent="0.2">
      <c r="A2" s="3"/>
      <c r="B2" s="3">
        <v>2010</v>
      </c>
      <c r="C2" s="3" t="s">
        <v>113</v>
      </c>
      <c r="D2" s="3" t="s">
        <v>112</v>
      </c>
      <c r="E2" s="3" t="s">
        <v>110</v>
      </c>
      <c r="F2" s="3" t="s">
        <v>111</v>
      </c>
      <c r="G2" s="3" t="s">
        <v>115</v>
      </c>
    </row>
    <row r="3" spans="1:7" ht="14.25" x14ac:dyDescent="0.2">
      <c r="A3" s="7"/>
      <c r="B3" s="7"/>
      <c r="C3" s="7"/>
      <c r="D3" s="7"/>
    </row>
    <row r="4" spans="1:7" ht="14.25" x14ac:dyDescent="0.2">
      <c r="A4" s="5" t="s">
        <v>2</v>
      </c>
      <c r="B4" s="138">
        <v>0</v>
      </c>
      <c r="C4" s="8">
        <v>446</v>
      </c>
      <c r="D4" s="9">
        <v>700</v>
      </c>
      <c r="E4" s="9">
        <v>2242</v>
      </c>
      <c r="F4" s="9">
        <f>E4*1.25</f>
        <v>2802.5</v>
      </c>
      <c r="G4" s="9">
        <v>2000</v>
      </c>
    </row>
    <row r="5" spans="1:7" ht="14.25" x14ac:dyDescent="0.2">
      <c r="A5" s="5"/>
      <c r="B5" s="138"/>
      <c r="C5" s="8"/>
      <c r="D5" s="9"/>
      <c r="E5" s="9"/>
      <c r="F5" s="9"/>
      <c r="G5" s="9"/>
    </row>
    <row r="6" spans="1:7" ht="14.25" x14ac:dyDescent="0.2">
      <c r="A6" s="5" t="s">
        <v>3</v>
      </c>
      <c r="B6" s="138">
        <v>1000</v>
      </c>
      <c r="C6" s="9">
        <v>1250</v>
      </c>
      <c r="D6" s="9">
        <v>1250</v>
      </c>
      <c r="E6" s="9">
        <v>2329</v>
      </c>
      <c r="F6" s="9">
        <v>1035</v>
      </c>
      <c r="G6" s="9">
        <v>1300</v>
      </c>
    </row>
    <row r="7" spans="1:7" ht="14.25" x14ac:dyDescent="0.2">
      <c r="A7" s="5"/>
      <c r="B7" s="138"/>
      <c r="C7" s="8"/>
      <c r="D7" s="9"/>
      <c r="E7" s="9"/>
      <c r="F7" s="9"/>
      <c r="G7" s="9"/>
    </row>
    <row r="8" spans="1:7" ht="28.5" x14ac:dyDescent="0.2">
      <c r="A8" s="5" t="s">
        <v>4</v>
      </c>
      <c r="B8" s="138">
        <v>1382</v>
      </c>
      <c r="C8" s="8">
        <v>5900</v>
      </c>
      <c r="D8" s="9">
        <v>6270</v>
      </c>
      <c r="E8" s="9">
        <v>7580</v>
      </c>
      <c r="F8" s="9">
        <v>17000</v>
      </c>
      <c r="G8" s="9">
        <v>9000</v>
      </c>
    </row>
    <row r="9" spans="1:7" ht="14.25" x14ac:dyDescent="0.2">
      <c r="A9" s="5"/>
      <c r="B9" s="138"/>
      <c r="C9" s="8"/>
      <c r="D9" s="9"/>
      <c r="E9" s="9"/>
      <c r="F9" s="9"/>
      <c r="G9" s="9"/>
    </row>
    <row r="10" spans="1:7" ht="28.5" x14ac:dyDescent="0.2">
      <c r="A10" s="5" t="s">
        <v>5</v>
      </c>
      <c r="B10" s="138">
        <v>636</v>
      </c>
      <c r="C10" s="8">
        <v>990</v>
      </c>
      <c r="D10" s="9">
        <v>1000</v>
      </c>
      <c r="E10" s="9">
        <v>1117</v>
      </c>
      <c r="F10" s="9">
        <v>1600</v>
      </c>
      <c r="G10" s="9">
        <v>1600</v>
      </c>
    </row>
    <row r="11" spans="1:7" ht="14.25" x14ac:dyDescent="0.2">
      <c r="A11" s="5"/>
      <c r="B11" s="138"/>
      <c r="C11" s="8"/>
      <c r="D11" s="9"/>
      <c r="E11" s="9"/>
      <c r="F11" s="9"/>
      <c r="G11" s="9"/>
    </row>
    <row r="12" spans="1:7" ht="14.25" x14ac:dyDescent="0.2">
      <c r="A12" s="5" t="s">
        <v>6</v>
      </c>
      <c r="B12" s="138">
        <f>885+656+650-15</f>
        <v>2176</v>
      </c>
      <c r="C12" s="8">
        <v>3645</v>
      </c>
      <c r="D12" s="9">
        <v>4648</v>
      </c>
      <c r="E12" s="9">
        <v>5649</v>
      </c>
      <c r="F12" s="9">
        <f>E12*1.25</f>
        <v>7061.25</v>
      </c>
      <c r="G12" s="9">
        <v>7000</v>
      </c>
    </row>
    <row r="13" spans="1:7" ht="14.25" x14ac:dyDescent="0.2">
      <c r="A13" s="5"/>
      <c r="B13" s="138"/>
      <c r="C13" s="8"/>
      <c r="D13" s="9"/>
      <c r="E13" s="9"/>
      <c r="F13" s="9"/>
      <c r="G13" s="9"/>
    </row>
    <row r="14" spans="1:7" ht="14.25" x14ac:dyDescent="0.2">
      <c r="A14" t="s">
        <v>7</v>
      </c>
      <c r="B14" s="138">
        <v>253</v>
      </c>
      <c r="C14" s="8">
        <v>306</v>
      </c>
      <c r="D14" s="9">
        <v>311</v>
      </c>
      <c r="E14" s="9">
        <v>319</v>
      </c>
      <c r="F14" s="9"/>
      <c r="G14" s="9">
        <v>320</v>
      </c>
    </row>
    <row r="15" spans="1:7" ht="14.25" x14ac:dyDescent="0.2">
      <c r="B15" s="138"/>
      <c r="C15" s="8"/>
      <c r="D15" s="9"/>
      <c r="E15" s="9"/>
      <c r="F15" s="9"/>
      <c r="G15" s="9"/>
    </row>
    <row r="16" spans="1:7" ht="28.5" x14ac:dyDescent="0.2">
      <c r="A16" s="5" t="s">
        <v>8</v>
      </c>
      <c r="B16" s="138">
        <v>15580</v>
      </c>
      <c r="C16" s="8">
        <v>2145</v>
      </c>
      <c r="D16" s="9">
        <v>7531</v>
      </c>
      <c r="E16" s="9">
        <v>5358</v>
      </c>
      <c r="F16" s="9">
        <v>33000</v>
      </c>
      <c r="G16" s="9">
        <v>30000</v>
      </c>
    </row>
    <row r="17" spans="1:7" ht="14.25" x14ac:dyDescent="0.2">
      <c r="A17" s="5"/>
      <c r="B17" s="138"/>
      <c r="C17" s="8"/>
      <c r="D17" s="9"/>
      <c r="E17" s="9"/>
      <c r="F17" s="9"/>
      <c r="G17" s="9"/>
    </row>
    <row r="18" spans="1:7" ht="28.5" x14ac:dyDescent="0.2">
      <c r="A18" s="5" t="s">
        <v>9</v>
      </c>
      <c r="B18" s="138">
        <f>5200+9300+2260</f>
        <v>16760</v>
      </c>
      <c r="C18" s="8">
        <v>30931</v>
      </c>
      <c r="D18" s="9">
        <v>31554</v>
      </c>
      <c r="E18" s="9">
        <v>42700</v>
      </c>
      <c r="F18" s="9">
        <f>F41</f>
        <v>0</v>
      </c>
      <c r="G18" s="9">
        <v>50000</v>
      </c>
    </row>
    <row r="19" spans="1:7" ht="14.25" x14ac:dyDescent="0.2">
      <c r="A19" s="10"/>
      <c r="B19" s="138"/>
      <c r="C19" s="8"/>
      <c r="D19" s="9"/>
      <c r="E19" s="9"/>
      <c r="F19" s="9"/>
      <c r="G19" s="9"/>
    </row>
    <row r="20" spans="1:7" ht="28.5" x14ac:dyDescent="0.2">
      <c r="A20" s="5" t="s">
        <v>10</v>
      </c>
      <c r="B20" s="138">
        <v>700</v>
      </c>
      <c r="C20" s="8">
        <v>1448</v>
      </c>
      <c r="D20" s="9">
        <v>1991</v>
      </c>
      <c r="E20" s="9">
        <f>2728+300</f>
        <v>3028</v>
      </c>
      <c r="F20" s="9">
        <f>E20*1.25</f>
        <v>3785</v>
      </c>
      <c r="G20" s="9"/>
    </row>
    <row r="21" spans="1:7" ht="14.25" x14ac:dyDescent="0.2">
      <c r="A21" s="5" t="s">
        <v>11</v>
      </c>
      <c r="B21" s="138">
        <v>15800</v>
      </c>
      <c r="C21" s="8">
        <v>29017</v>
      </c>
      <c r="D21" s="9">
        <v>30188</v>
      </c>
      <c r="E21" s="9">
        <v>35105</v>
      </c>
      <c r="F21" s="9">
        <v>45000</v>
      </c>
      <c r="G21" s="9">
        <v>49000</v>
      </c>
    </row>
    <row r="22" spans="1:7" ht="14.25" x14ac:dyDescent="0.2">
      <c r="A22" s="5"/>
      <c r="B22" s="138"/>
      <c r="C22" s="8"/>
      <c r="D22" s="9"/>
      <c r="E22" s="9"/>
      <c r="F22" s="9"/>
      <c r="G22" s="9"/>
    </row>
    <row r="23" spans="1:7" ht="14.25" x14ac:dyDescent="0.2">
      <c r="A23" s="5" t="s">
        <v>12</v>
      </c>
      <c r="B23" s="138">
        <v>1015</v>
      </c>
      <c r="C23" s="8">
        <v>1609</v>
      </c>
      <c r="D23" s="9">
        <v>1728</v>
      </c>
      <c r="E23" s="9">
        <v>2573</v>
      </c>
      <c r="F23" s="9">
        <v>3000</v>
      </c>
      <c r="G23" s="9">
        <v>3500</v>
      </c>
    </row>
    <row r="24" spans="1:7" ht="14.25" x14ac:dyDescent="0.2">
      <c r="G24" s="9"/>
    </row>
    <row r="25" spans="1:7" ht="14.25" x14ac:dyDescent="0.2">
      <c r="G25" s="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5CF4C-4199-4D76-A94D-F1650E0D8EE4}">
  <dimension ref="A1:H46"/>
  <sheetViews>
    <sheetView zoomScale="120" zoomScaleNormal="120" zoomScaleSheetLayoutView="130" workbookViewId="0">
      <selection activeCell="B34" sqref="B34"/>
    </sheetView>
  </sheetViews>
  <sheetFormatPr defaultColWidth="8.85546875" defaultRowHeight="14.25" x14ac:dyDescent="0.2"/>
  <cols>
    <col min="1" max="1" width="11" style="28" customWidth="1"/>
    <col min="2" max="2" width="50.42578125" style="1" customWidth="1"/>
    <col min="3" max="3" width="7.42578125" style="29" customWidth="1"/>
    <col min="4" max="4" width="12.42578125" style="29" customWidth="1"/>
    <col min="5" max="5" width="12.140625" style="1" customWidth="1"/>
    <col min="6" max="6" width="11.42578125" style="1" customWidth="1"/>
    <col min="7" max="16384" width="8.85546875" style="1"/>
  </cols>
  <sheetData>
    <row r="1" spans="1:8" x14ac:dyDescent="0.2">
      <c r="A1" s="164"/>
      <c r="B1" s="164"/>
      <c r="C1" s="164"/>
    </row>
    <row r="2" spans="1:8" s="2" customFormat="1" x14ac:dyDescent="0.2">
      <c r="A2" s="30" t="s">
        <v>26</v>
      </c>
      <c r="B2" s="31"/>
      <c r="C2" s="32"/>
      <c r="D2" s="33"/>
      <c r="E2" s="34"/>
      <c r="F2" s="35"/>
    </row>
    <row r="3" spans="1:8" s="2" customFormat="1" x14ac:dyDescent="0.2">
      <c r="A3" s="36" t="s">
        <v>27</v>
      </c>
      <c r="B3" s="37"/>
      <c r="C3" s="38"/>
      <c r="D3" s="39"/>
      <c r="E3" s="40"/>
      <c r="F3" s="41"/>
    </row>
    <row r="4" spans="1:8" x14ac:dyDescent="0.2">
      <c r="A4" s="1"/>
    </row>
    <row r="5" spans="1:8" x14ac:dyDescent="0.2">
      <c r="A5" s="42" t="s">
        <v>28</v>
      </c>
      <c r="B5" s="43" t="s">
        <v>29</v>
      </c>
      <c r="D5" s="44" t="s">
        <v>30</v>
      </c>
      <c r="E5" s="165" t="s">
        <v>31</v>
      </c>
      <c r="F5" s="165"/>
    </row>
    <row r="6" spans="1:8" x14ac:dyDescent="0.2">
      <c r="A6" s="1"/>
    </row>
    <row r="7" spans="1:8" s="3" customFormat="1" x14ac:dyDescent="0.2">
      <c r="A7" s="45" t="s">
        <v>32</v>
      </c>
      <c r="B7" s="46"/>
      <c r="C7" s="47"/>
      <c r="D7" s="48"/>
      <c r="E7" s="49" t="s">
        <v>33</v>
      </c>
      <c r="F7" s="50" t="s">
        <v>34</v>
      </c>
    </row>
    <row r="8" spans="1:8" s="3" customFormat="1" x14ac:dyDescent="0.2">
      <c r="A8" s="51" t="s">
        <v>35</v>
      </c>
      <c r="B8" s="43"/>
      <c r="C8" s="52"/>
      <c r="D8" s="53"/>
      <c r="E8" s="54" t="s">
        <v>36</v>
      </c>
      <c r="F8" s="55" t="s">
        <v>36</v>
      </c>
    </row>
    <row r="9" spans="1:8" s="7" customFormat="1" x14ac:dyDescent="0.2">
      <c r="A9" s="56"/>
      <c r="B9" s="5"/>
      <c r="C9" s="57"/>
      <c r="D9" s="57"/>
      <c r="E9" s="58"/>
      <c r="F9" s="59"/>
    </row>
    <row r="10" spans="1:8" s="7" customFormat="1" x14ac:dyDescent="0.2">
      <c r="A10" s="60" t="s">
        <v>59</v>
      </c>
      <c r="B10" s="61" t="s">
        <v>60</v>
      </c>
      <c r="C10" s="62"/>
      <c r="D10" s="62"/>
      <c r="E10" s="63" t="e">
        <f>NA()</f>
        <v>#N/A</v>
      </c>
      <c r="F10" s="64" t="e">
        <f>E10*1.02</f>
        <v>#N/A</v>
      </c>
    </row>
    <row r="11" spans="1:8" s="7" customFormat="1" x14ac:dyDescent="0.2">
      <c r="A11" s="65"/>
      <c r="B11" s="5"/>
      <c r="C11" s="62"/>
      <c r="D11" s="62"/>
      <c r="E11" s="63"/>
      <c r="F11" s="74"/>
    </row>
    <row r="12" spans="1:8" s="7" customFormat="1" x14ac:dyDescent="0.2">
      <c r="A12" s="60" t="s">
        <v>61</v>
      </c>
      <c r="B12" s="61" t="s">
        <v>62</v>
      </c>
      <c r="C12" s="62"/>
      <c r="D12" s="62"/>
      <c r="E12" s="63" t="e">
        <f>NA()</f>
        <v>#N/A</v>
      </c>
      <c r="F12" s="64" t="e">
        <f>E12*1.02</f>
        <v>#N/A</v>
      </c>
    </row>
    <row r="13" spans="1:8" s="7" customFormat="1" x14ac:dyDescent="0.2">
      <c r="A13" s="60"/>
      <c r="B13" s="5"/>
      <c r="C13" s="62"/>
      <c r="D13" s="62"/>
      <c r="E13" s="63"/>
      <c r="F13" s="74"/>
      <c r="H13" s="75"/>
    </row>
    <row r="14" spans="1:8" s="7" customFormat="1" x14ac:dyDescent="0.2">
      <c r="A14" s="60" t="s">
        <v>63</v>
      </c>
      <c r="B14" s="61" t="s">
        <v>64</v>
      </c>
      <c r="C14" s="62"/>
      <c r="D14" s="62"/>
      <c r="E14" s="63" t="e">
        <f>NA()</f>
        <v>#N/A</v>
      </c>
      <c r="F14" s="64" t="e">
        <f>E14*1.02</f>
        <v>#N/A</v>
      </c>
    </row>
    <row r="15" spans="1:8" s="7" customFormat="1" x14ac:dyDescent="0.2">
      <c r="A15" s="65"/>
      <c r="B15" s="5"/>
      <c r="C15" s="62"/>
      <c r="D15" s="62"/>
      <c r="E15" s="67"/>
      <c r="F15" s="59"/>
    </row>
    <row r="16" spans="1:8" s="7" customFormat="1" x14ac:dyDescent="0.2">
      <c r="A16" s="60" t="s">
        <v>65</v>
      </c>
      <c r="B16" s="61" t="s">
        <v>66</v>
      </c>
      <c r="C16" s="62"/>
      <c r="D16" s="62"/>
      <c r="E16" s="67" t="e">
        <f>NA()</f>
        <v>#N/A</v>
      </c>
      <c r="F16" s="64" t="e">
        <f>E16*1.02</f>
        <v>#N/A</v>
      </c>
    </row>
    <row r="17" spans="1:6" s="7" customFormat="1" x14ac:dyDescent="0.2">
      <c r="A17" s="65"/>
      <c r="B17" s="5" t="s">
        <v>67</v>
      </c>
      <c r="C17" s="62"/>
      <c r="D17" s="62"/>
      <c r="E17" s="67"/>
      <c r="F17" s="59"/>
    </row>
    <row r="18" spans="1:6" s="7" customFormat="1" x14ac:dyDescent="0.2">
      <c r="A18" s="65"/>
      <c r="B18" s="5"/>
      <c r="C18" s="62"/>
      <c r="D18" s="62"/>
      <c r="E18" s="67"/>
      <c r="F18" s="59"/>
    </row>
    <row r="19" spans="1:6" s="7" customFormat="1" x14ac:dyDescent="0.2">
      <c r="A19" s="60">
        <v>5730</v>
      </c>
      <c r="B19" s="61" t="s">
        <v>68</v>
      </c>
      <c r="C19" s="62"/>
      <c r="D19" s="62"/>
      <c r="E19" s="67" t="e">
        <f>NA()</f>
        <v>#N/A</v>
      </c>
      <c r="F19" s="59"/>
    </row>
    <row r="20" spans="1:6" s="7" customFormat="1" x14ac:dyDescent="0.2">
      <c r="A20" s="65"/>
      <c r="B20" s="5" t="s">
        <v>69</v>
      </c>
      <c r="C20" s="62"/>
      <c r="D20" s="62"/>
      <c r="E20" s="67"/>
      <c r="F20" s="59"/>
    </row>
    <row r="21" spans="1:6" s="7" customFormat="1" x14ac:dyDescent="0.2">
      <c r="A21" s="65"/>
      <c r="B21" s="5"/>
      <c r="C21" s="62"/>
      <c r="D21" s="62"/>
      <c r="E21" s="67"/>
      <c r="F21" s="59"/>
    </row>
    <row r="22" spans="1:6" s="7" customFormat="1" x14ac:dyDescent="0.2">
      <c r="A22" s="65"/>
      <c r="B22" s="5"/>
      <c r="C22" s="62"/>
      <c r="D22" s="62"/>
      <c r="E22" s="67"/>
      <c r="F22" s="59"/>
    </row>
    <row r="23" spans="1:6" s="7" customFormat="1" x14ac:dyDescent="0.2">
      <c r="A23" s="65"/>
      <c r="B23" s="5"/>
      <c r="C23" s="62"/>
      <c r="D23" s="62"/>
      <c r="E23" s="67"/>
      <c r="F23" s="59"/>
    </row>
    <row r="24" spans="1:6" s="7" customFormat="1" x14ac:dyDescent="0.2">
      <c r="A24" s="65"/>
      <c r="B24" s="5"/>
      <c r="C24" s="62"/>
      <c r="D24" s="62"/>
      <c r="E24" s="67"/>
      <c r="F24" s="59"/>
    </row>
    <row r="25" spans="1:6" s="7" customFormat="1" x14ac:dyDescent="0.2">
      <c r="A25" s="65"/>
      <c r="B25" s="5"/>
      <c r="C25" s="62"/>
      <c r="D25" s="62"/>
      <c r="E25" s="67"/>
      <c r="F25" s="59"/>
    </row>
    <row r="26" spans="1:6" s="7" customFormat="1" x14ac:dyDescent="0.2">
      <c r="A26" s="65"/>
      <c r="B26" s="5"/>
      <c r="C26" s="62"/>
      <c r="D26" s="62"/>
      <c r="E26" s="67"/>
      <c r="F26" s="59"/>
    </row>
    <row r="27" spans="1:6" s="7" customFormat="1" x14ac:dyDescent="0.2">
      <c r="A27" s="65"/>
      <c r="B27" s="5"/>
      <c r="C27" s="62"/>
      <c r="D27" s="62"/>
      <c r="E27" s="67"/>
      <c r="F27" s="59"/>
    </row>
    <row r="28" spans="1:6" s="7" customFormat="1" x14ac:dyDescent="0.2">
      <c r="A28" s="65"/>
      <c r="B28" s="5"/>
      <c r="C28" s="62"/>
      <c r="D28" s="62"/>
      <c r="E28" s="67"/>
      <c r="F28" s="59"/>
    </row>
    <row r="29" spans="1:6" s="7" customFormat="1" x14ac:dyDescent="0.2">
      <c r="A29" s="65"/>
      <c r="B29" s="5"/>
      <c r="C29" s="62"/>
      <c r="D29" s="62"/>
      <c r="E29" s="67"/>
      <c r="F29" s="59"/>
    </row>
    <row r="30" spans="1:6" s="7" customFormat="1" x14ac:dyDescent="0.2">
      <c r="A30" s="65"/>
      <c r="B30" s="5"/>
      <c r="C30" s="62"/>
      <c r="D30" s="62"/>
      <c r="E30" s="67"/>
      <c r="F30" s="59"/>
    </row>
    <row r="31" spans="1:6" s="7" customFormat="1" x14ac:dyDescent="0.2">
      <c r="A31" s="65"/>
      <c r="B31" s="5"/>
      <c r="C31" s="62"/>
      <c r="D31" s="62"/>
      <c r="E31" s="67"/>
      <c r="F31" s="59"/>
    </row>
    <row r="32" spans="1:6" s="7" customFormat="1" x14ac:dyDescent="0.2">
      <c r="A32" s="65"/>
      <c r="B32" s="5"/>
      <c r="C32" s="62"/>
      <c r="D32" s="62"/>
      <c r="E32" s="67"/>
      <c r="F32" s="59"/>
    </row>
    <row r="33" spans="1:7" s="7" customFormat="1" x14ac:dyDescent="0.2">
      <c r="A33" s="65"/>
      <c r="B33" s="5"/>
      <c r="C33" s="62"/>
      <c r="D33" s="62"/>
      <c r="E33" s="67"/>
      <c r="F33" s="59"/>
    </row>
    <row r="34" spans="1:7" s="7" customFormat="1" x14ac:dyDescent="0.2">
      <c r="A34" s="65"/>
      <c r="B34" s="5"/>
      <c r="C34" s="62"/>
      <c r="D34" s="62"/>
      <c r="E34" s="67"/>
      <c r="F34" s="59"/>
    </row>
    <row r="35" spans="1:7" s="7" customFormat="1" x14ac:dyDescent="0.2">
      <c r="A35" s="65"/>
      <c r="B35" s="5"/>
      <c r="C35" s="62"/>
      <c r="D35" s="62"/>
      <c r="E35" s="67"/>
      <c r="F35" s="59"/>
    </row>
    <row r="36" spans="1:7" s="7" customFormat="1" x14ac:dyDescent="0.2">
      <c r="A36" s="65"/>
      <c r="B36" s="5"/>
      <c r="C36" s="62"/>
      <c r="D36" s="62"/>
      <c r="E36" s="67"/>
      <c r="F36" s="59"/>
    </row>
    <row r="37" spans="1:7" s="7" customFormat="1" x14ac:dyDescent="0.2">
      <c r="A37" s="60"/>
      <c r="B37" s="61"/>
      <c r="C37" s="62"/>
      <c r="D37" s="62"/>
      <c r="E37" s="67"/>
      <c r="F37" s="59"/>
    </row>
    <row r="38" spans="1:7" s="7" customFormat="1" x14ac:dyDescent="0.2">
      <c r="A38" s="65"/>
      <c r="B38" s="5"/>
      <c r="C38" s="62"/>
      <c r="D38" s="62"/>
      <c r="E38" s="67"/>
      <c r="F38" s="59"/>
    </row>
    <row r="39" spans="1:7" s="7" customFormat="1" x14ac:dyDescent="0.2">
      <c r="A39" s="60"/>
      <c r="B39" s="61"/>
      <c r="C39" s="62"/>
      <c r="D39" s="62"/>
      <c r="E39" s="67"/>
      <c r="F39" s="59"/>
    </row>
    <row r="40" spans="1:7" s="7" customFormat="1" x14ac:dyDescent="0.2">
      <c r="A40" s="65"/>
      <c r="B40" s="5"/>
      <c r="C40" s="62"/>
      <c r="D40" s="62"/>
      <c r="E40" s="67"/>
      <c r="F40" s="59"/>
    </row>
    <row r="41" spans="1:7" s="7" customFormat="1" x14ac:dyDescent="0.2">
      <c r="A41" s="60"/>
      <c r="B41" s="5" t="s">
        <v>70</v>
      </c>
      <c r="C41" s="62"/>
      <c r="D41" s="62"/>
      <c r="E41" s="67" t="e">
        <f>SUM('Request-Wtr &amp; Sup Dist'!E10:E45)</f>
        <v>#N/A</v>
      </c>
      <c r="F41" s="76" t="e">
        <f>SUM('Request-Wtr &amp; Sup Dist'!F10:F45)</f>
        <v>#N/A</v>
      </c>
      <c r="G41" s="77"/>
    </row>
    <row r="42" spans="1:7" s="7" customFormat="1" x14ac:dyDescent="0.2">
      <c r="A42" s="65"/>
      <c r="B42" s="5"/>
      <c r="C42" s="62"/>
      <c r="D42" s="62"/>
      <c r="E42" s="67"/>
      <c r="F42" s="78"/>
    </row>
    <row r="43" spans="1:7" s="7" customFormat="1" x14ac:dyDescent="0.2">
      <c r="A43" s="68" t="s">
        <v>71</v>
      </c>
      <c r="B43" s="69"/>
      <c r="C43" s="70"/>
      <c r="D43" s="70"/>
      <c r="E43" s="71" t="e">
        <f>SUM(E10:E42)</f>
        <v>#N/A</v>
      </c>
      <c r="F43" s="79" t="e">
        <f>SUM(F10:F42)</f>
        <v>#N/A</v>
      </c>
      <c r="G43" s="77"/>
    </row>
    <row r="44" spans="1:7" s="7" customFormat="1" ht="15" customHeight="1" x14ac:dyDescent="0.2">
      <c r="A44" s="73"/>
      <c r="B44" s="5"/>
      <c r="C44" s="26"/>
      <c r="D44" s="26"/>
    </row>
    <row r="45" spans="1:7" s="7" customFormat="1" ht="15" customHeight="1" x14ac:dyDescent="0.2">
      <c r="A45" s="73"/>
      <c r="B45" s="5"/>
      <c r="C45" s="26"/>
      <c r="D45" s="26"/>
    </row>
    <row r="46" spans="1:7" s="7" customFormat="1" ht="15" customHeight="1" x14ac:dyDescent="0.2">
      <c r="A46" s="73"/>
      <c r="B46" s="5"/>
      <c r="C46" s="26"/>
      <c r="D46" s="26"/>
    </row>
  </sheetData>
  <sheetProtection selectLockedCells="1" selectUnlockedCells="1"/>
  <mergeCells count="2">
    <mergeCell ref="A1:C1"/>
    <mergeCell ref="E5:F5"/>
  </mergeCells>
  <printOptions horizontalCentered="1"/>
  <pageMargins left="0.2" right="0.2" top="0.75" bottom="0.75" header="0.51180555555555551" footer="0.51180555555555551"/>
  <pageSetup scale="95" firstPageNumber="0" orientation="portrait" horizontalDpi="300" verticalDpi="300"/>
  <headerFooter alignWithMargins="0"/>
  <rowBreaks count="1" manualBreakCount="1">
    <brk id="4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8E21A-B2ED-4AFF-8BAA-17BDD73107BF}">
  <sheetPr>
    <pageSetUpPr fitToPage="1"/>
  </sheetPr>
  <dimension ref="A1:D47"/>
  <sheetViews>
    <sheetView zoomScale="120" zoomScaleNormal="120" zoomScaleSheetLayoutView="130" workbookViewId="0"/>
  </sheetViews>
  <sheetFormatPr defaultColWidth="8.85546875" defaultRowHeight="14.25" x14ac:dyDescent="0.2"/>
  <cols>
    <col min="1" max="1" width="20.140625" style="1" customWidth="1"/>
    <col min="2" max="2" width="48.5703125" style="1" customWidth="1"/>
    <col min="3" max="3" width="16.85546875" style="1" customWidth="1"/>
    <col min="4" max="4" width="3.42578125" style="1" customWidth="1"/>
    <col min="5" max="16384" width="8.85546875" style="1"/>
  </cols>
  <sheetData>
    <row r="1" spans="1:4" s="3" customFormat="1" x14ac:dyDescent="0.2">
      <c r="A1" s="42"/>
      <c r="C1" s="80"/>
      <c r="D1" s="80"/>
    </row>
    <row r="2" spans="1:4" s="4" customFormat="1" x14ac:dyDescent="0.2">
      <c r="A2" s="30"/>
      <c r="B2" s="81" t="s">
        <v>72</v>
      </c>
      <c r="C2" s="33"/>
      <c r="D2" s="82"/>
    </row>
    <row r="3" spans="1:4" s="4" customFormat="1" x14ac:dyDescent="0.2">
      <c r="A3" s="83"/>
      <c r="B3" s="84" t="s">
        <v>73</v>
      </c>
      <c r="C3" s="85"/>
      <c r="D3" s="86"/>
    </row>
    <row r="4" spans="1:4" ht="15.75" customHeight="1" x14ac:dyDescent="0.2"/>
    <row r="5" spans="1:4" ht="15.75" customHeight="1" x14ac:dyDescent="0.2">
      <c r="A5" s="87" t="s">
        <v>28</v>
      </c>
      <c r="B5" s="43" t="s">
        <v>74</v>
      </c>
      <c r="C5" s="44" t="s">
        <v>75</v>
      </c>
      <c r="D5" s="88"/>
    </row>
    <row r="6" spans="1:4" ht="15.75" customHeight="1" x14ac:dyDescent="0.2">
      <c r="A6" s="87" t="s">
        <v>30</v>
      </c>
      <c r="B6" s="89" t="s">
        <v>76</v>
      </c>
      <c r="C6" s="44" t="s">
        <v>77</v>
      </c>
      <c r="D6" s="88"/>
    </row>
    <row r="7" spans="1:4" x14ac:dyDescent="0.2">
      <c r="C7" s="44"/>
      <c r="D7" s="29"/>
    </row>
    <row r="8" spans="1:4" x14ac:dyDescent="0.2">
      <c r="A8" s="90" t="s">
        <v>78</v>
      </c>
      <c r="B8" s="91"/>
      <c r="C8" s="91"/>
      <c r="D8" s="92"/>
    </row>
    <row r="9" spans="1:4" x14ac:dyDescent="0.2">
      <c r="A9" s="166"/>
      <c r="B9" s="166"/>
      <c r="C9" s="166"/>
      <c r="D9" s="93"/>
    </row>
    <row r="10" spans="1:4" x14ac:dyDescent="0.2">
      <c r="A10" s="166"/>
      <c r="B10" s="166"/>
      <c r="C10" s="166"/>
      <c r="D10" s="93"/>
    </row>
    <row r="11" spans="1:4" x14ac:dyDescent="0.2">
      <c r="A11" s="166"/>
      <c r="B11" s="166"/>
      <c r="C11" s="166"/>
      <c r="D11" s="93"/>
    </row>
    <row r="12" spans="1:4" x14ac:dyDescent="0.2">
      <c r="A12" s="166"/>
      <c r="B12" s="166"/>
      <c r="C12" s="166"/>
      <c r="D12" s="94"/>
    </row>
    <row r="13" spans="1:4" x14ac:dyDescent="0.2">
      <c r="A13" s="166"/>
      <c r="B13" s="166"/>
      <c r="C13" s="166"/>
      <c r="D13" s="94"/>
    </row>
    <row r="14" spans="1:4" ht="27.95" customHeight="1" x14ac:dyDescent="0.2">
      <c r="A14" s="166"/>
      <c r="B14" s="166"/>
      <c r="C14" s="166"/>
      <c r="D14" s="93"/>
    </row>
    <row r="15" spans="1:4" x14ac:dyDescent="0.2">
      <c r="A15" s="166"/>
      <c r="B15" s="166"/>
      <c r="C15" s="166"/>
      <c r="D15" s="95"/>
    </row>
    <row r="16" spans="1:4" x14ac:dyDescent="0.2">
      <c r="A16" s="96" t="s">
        <v>79</v>
      </c>
      <c r="D16" s="93"/>
    </row>
    <row r="17" spans="1:4" x14ac:dyDescent="0.2">
      <c r="A17" s="167"/>
      <c r="B17" s="167"/>
      <c r="C17" s="167"/>
      <c r="D17" s="93"/>
    </row>
    <row r="18" spans="1:4" x14ac:dyDescent="0.2">
      <c r="A18" s="167"/>
      <c r="B18" s="167"/>
      <c r="C18" s="167"/>
      <c r="D18" s="93"/>
    </row>
    <row r="19" spans="1:4" x14ac:dyDescent="0.2">
      <c r="A19" s="167"/>
      <c r="B19" s="167"/>
      <c r="C19" s="167"/>
      <c r="D19" s="93"/>
    </row>
    <row r="20" spans="1:4" x14ac:dyDescent="0.2">
      <c r="A20" s="167"/>
      <c r="B20" s="167"/>
      <c r="C20" s="167"/>
      <c r="D20" s="93"/>
    </row>
    <row r="21" spans="1:4" ht="24" customHeight="1" x14ac:dyDescent="0.2">
      <c r="A21" s="167"/>
      <c r="B21" s="167"/>
      <c r="C21" s="167"/>
      <c r="D21" s="93"/>
    </row>
    <row r="22" spans="1:4" x14ac:dyDescent="0.2">
      <c r="A22" s="167"/>
      <c r="B22" s="167"/>
      <c r="C22" s="167"/>
      <c r="D22" s="93"/>
    </row>
    <row r="23" spans="1:4" x14ac:dyDescent="0.2">
      <c r="A23" s="167"/>
      <c r="B23" s="167"/>
      <c r="C23" s="167"/>
      <c r="D23" s="95"/>
    </row>
    <row r="24" spans="1:4" x14ac:dyDescent="0.2">
      <c r="A24" s="96" t="s">
        <v>80</v>
      </c>
      <c r="D24" s="93"/>
    </row>
    <row r="25" spans="1:4" x14ac:dyDescent="0.2">
      <c r="A25" s="167"/>
      <c r="B25" s="167"/>
      <c r="C25" s="167"/>
      <c r="D25" s="93"/>
    </row>
    <row r="26" spans="1:4" x14ac:dyDescent="0.2">
      <c r="A26" s="167"/>
      <c r="B26" s="167"/>
      <c r="C26" s="167"/>
      <c r="D26" s="93"/>
    </row>
    <row r="27" spans="1:4" x14ac:dyDescent="0.2">
      <c r="A27" s="167"/>
      <c r="B27" s="167"/>
      <c r="C27" s="167"/>
      <c r="D27" s="93"/>
    </row>
    <row r="28" spans="1:4" x14ac:dyDescent="0.2">
      <c r="A28" s="167"/>
      <c r="B28" s="167"/>
      <c r="C28" s="167"/>
      <c r="D28" s="93"/>
    </row>
    <row r="29" spans="1:4" ht="20.100000000000001" customHeight="1" x14ac:dyDescent="0.2">
      <c r="A29" s="167"/>
      <c r="B29" s="167"/>
      <c r="C29" s="167"/>
      <c r="D29" s="93"/>
    </row>
    <row r="30" spans="1:4" x14ac:dyDescent="0.2">
      <c r="A30" s="167"/>
      <c r="B30" s="167"/>
      <c r="C30" s="167"/>
      <c r="D30" s="93"/>
    </row>
    <row r="31" spans="1:4" x14ac:dyDescent="0.2">
      <c r="A31" s="167"/>
      <c r="B31" s="167"/>
      <c r="C31" s="167"/>
      <c r="D31" s="93"/>
    </row>
    <row r="32" spans="1:4" x14ac:dyDescent="0.2">
      <c r="A32" s="167"/>
      <c r="B32" s="167"/>
      <c r="C32" s="167"/>
      <c r="D32" s="95"/>
    </row>
    <row r="33" spans="1:4" x14ac:dyDescent="0.2">
      <c r="A33" s="96" t="s">
        <v>81</v>
      </c>
      <c r="B33" s="97"/>
      <c r="C33" s="97"/>
      <c r="D33" s="93"/>
    </row>
    <row r="34" spans="1:4" x14ac:dyDescent="0.2">
      <c r="A34" s="167"/>
      <c r="B34" s="167"/>
      <c r="C34" s="167"/>
      <c r="D34" s="93"/>
    </row>
    <row r="35" spans="1:4" ht="32.1" customHeight="1" x14ac:dyDescent="0.2">
      <c r="A35" s="167"/>
      <c r="B35" s="167"/>
      <c r="C35" s="167"/>
      <c r="D35" s="93"/>
    </row>
    <row r="36" spans="1:4" x14ac:dyDescent="0.2">
      <c r="A36" s="167"/>
      <c r="B36" s="167"/>
      <c r="C36" s="167"/>
      <c r="D36" s="93"/>
    </row>
    <row r="37" spans="1:4" x14ac:dyDescent="0.2">
      <c r="A37" s="167"/>
      <c r="B37" s="167"/>
      <c r="C37" s="167"/>
      <c r="D37" s="93"/>
    </row>
    <row r="38" spans="1:4" x14ac:dyDescent="0.2">
      <c r="A38" s="167"/>
      <c r="B38" s="167"/>
      <c r="C38" s="167"/>
      <c r="D38" s="93"/>
    </row>
    <row r="39" spans="1:4" x14ac:dyDescent="0.2">
      <c r="A39" s="167"/>
      <c r="B39" s="167"/>
      <c r="C39" s="167"/>
      <c r="D39" s="95"/>
    </row>
    <row r="40" spans="1:4" x14ac:dyDescent="0.2">
      <c r="A40" s="96" t="s">
        <v>82</v>
      </c>
      <c r="D40" s="93"/>
    </row>
    <row r="41" spans="1:4" x14ac:dyDescent="0.2">
      <c r="A41" s="168"/>
      <c r="B41" s="168"/>
      <c r="C41" s="168"/>
      <c r="D41" s="93"/>
    </row>
    <row r="42" spans="1:4" x14ac:dyDescent="0.2">
      <c r="A42" s="168"/>
      <c r="B42" s="168"/>
      <c r="C42" s="168"/>
      <c r="D42" s="93"/>
    </row>
    <row r="43" spans="1:4" ht="27" customHeight="1" x14ac:dyDescent="0.2">
      <c r="A43" s="168"/>
      <c r="B43" s="168"/>
      <c r="C43" s="168"/>
      <c r="D43" s="93"/>
    </row>
    <row r="44" spans="1:4" x14ac:dyDescent="0.2">
      <c r="A44" s="168"/>
      <c r="B44" s="168"/>
      <c r="C44" s="168"/>
      <c r="D44" s="93"/>
    </row>
    <row r="45" spans="1:4" x14ac:dyDescent="0.2">
      <c r="A45" s="168"/>
      <c r="B45" s="168"/>
      <c r="C45" s="168"/>
      <c r="D45" s="93"/>
    </row>
    <row r="46" spans="1:4" x14ac:dyDescent="0.2">
      <c r="A46" s="168"/>
      <c r="B46" s="168"/>
      <c r="C46" s="168"/>
      <c r="D46" s="93"/>
    </row>
    <row r="47" spans="1:4" x14ac:dyDescent="0.2">
      <c r="A47" s="168"/>
      <c r="B47" s="168"/>
      <c r="C47" s="168"/>
      <c r="D47" s="98"/>
    </row>
  </sheetData>
  <sheetProtection selectLockedCells="1" selectUnlockedCells="1"/>
  <mergeCells count="5">
    <mergeCell ref="A9:C15"/>
    <mergeCell ref="A17:C23"/>
    <mergeCell ref="A25:C32"/>
    <mergeCell ref="A34:C39"/>
    <mergeCell ref="A41:C47"/>
  </mergeCells>
  <printOptions horizontalCentered="1" verticalCentered="1"/>
  <pageMargins left="0.75" right="0.75" top="0.75" bottom="0.75" header="0.51180555555555551" footer="0.51180555555555551"/>
  <pageSetup firstPageNumber="0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C8861-9394-4BE4-9F77-CB1CFCE97583}">
  <sheetPr>
    <pageSetUpPr fitToPage="1"/>
  </sheetPr>
  <dimension ref="A1:D44"/>
  <sheetViews>
    <sheetView zoomScale="120" zoomScaleNormal="120" zoomScaleSheetLayoutView="130" workbookViewId="0">
      <selection activeCell="A31" sqref="A31"/>
    </sheetView>
  </sheetViews>
  <sheetFormatPr defaultColWidth="8.85546875" defaultRowHeight="14.25" x14ac:dyDescent="0.2"/>
  <cols>
    <col min="1" max="1" width="21.42578125" style="1" customWidth="1"/>
    <col min="2" max="2" width="50.85546875" style="1" customWidth="1"/>
    <col min="3" max="3" width="16.85546875" style="1" customWidth="1"/>
    <col min="4" max="4" width="3.42578125" style="1" customWidth="1"/>
    <col min="5" max="16384" width="8.85546875" style="1"/>
  </cols>
  <sheetData>
    <row r="1" spans="1:4" s="3" customFormat="1" x14ac:dyDescent="0.2">
      <c r="A1" s="42"/>
      <c r="C1" s="80"/>
      <c r="D1" s="80"/>
    </row>
    <row r="2" spans="1:4" s="4" customFormat="1" x14ac:dyDescent="0.2">
      <c r="A2" s="30"/>
      <c r="B2" s="81" t="s">
        <v>83</v>
      </c>
      <c r="C2" s="33"/>
      <c r="D2" s="82"/>
    </row>
    <row r="3" spans="1:4" s="4" customFormat="1" x14ac:dyDescent="0.2">
      <c r="A3" s="36"/>
      <c r="B3" s="99" t="s">
        <v>84</v>
      </c>
      <c r="C3" s="39"/>
      <c r="D3" s="100"/>
    </row>
    <row r="4" spans="1:4" ht="15.75" customHeight="1" x14ac:dyDescent="0.2"/>
    <row r="5" spans="1:4" ht="15.75" customHeight="1" x14ac:dyDescent="0.2">
      <c r="A5" s="87" t="s">
        <v>28</v>
      </c>
      <c r="B5" s="43" t="s">
        <v>74</v>
      </c>
      <c r="C5" s="44" t="s">
        <v>75</v>
      </c>
      <c r="D5" s="88"/>
    </row>
    <row r="6" spans="1:4" ht="15.75" customHeight="1" x14ac:dyDescent="0.2">
      <c r="A6" s="87" t="s">
        <v>30</v>
      </c>
      <c r="B6" s="89" t="s">
        <v>76</v>
      </c>
      <c r="C6" s="44" t="s">
        <v>77</v>
      </c>
      <c r="D6" s="88"/>
    </row>
    <row r="7" spans="1:4" x14ac:dyDescent="0.2">
      <c r="C7" s="44"/>
      <c r="D7" s="80"/>
    </row>
    <row r="8" spans="1:4" x14ac:dyDescent="0.2">
      <c r="A8" s="90" t="s">
        <v>85</v>
      </c>
      <c r="B8" s="91"/>
      <c r="C8" s="91"/>
      <c r="D8" s="101"/>
    </row>
    <row r="9" spans="1:4" x14ac:dyDescent="0.2">
      <c r="A9" s="167"/>
      <c r="B9" s="167"/>
      <c r="C9" s="87" t="s">
        <v>86</v>
      </c>
      <c r="D9" s="102"/>
    </row>
    <row r="10" spans="1:4" x14ac:dyDescent="0.2">
      <c r="A10" s="167"/>
      <c r="B10" s="167"/>
      <c r="C10" s="87" t="s">
        <v>87</v>
      </c>
      <c r="D10" s="102"/>
    </row>
    <row r="11" spans="1:4" x14ac:dyDescent="0.2">
      <c r="A11" s="167"/>
      <c r="B11" s="167"/>
      <c r="C11" s="87" t="s">
        <v>88</v>
      </c>
      <c r="D11" s="102"/>
    </row>
    <row r="12" spans="1:4" x14ac:dyDescent="0.2">
      <c r="A12" s="167"/>
      <c r="B12" s="167"/>
      <c r="C12" s="103"/>
      <c r="D12" s="95"/>
    </row>
    <row r="13" spans="1:4" x14ac:dyDescent="0.2">
      <c r="A13" s="96" t="s">
        <v>89</v>
      </c>
      <c r="D13" s="93"/>
    </row>
    <row r="14" spans="1:4" x14ac:dyDescent="0.2">
      <c r="A14" s="167"/>
      <c r="B14" s="167"/>
      <c r="C14" s="167"/>
      <c r="D14" s="93"/>
    </row>
    <row r="15" spans="1:4" x14ac:dyDescent="0.2">
      <c r="A15" s="167"/>
      <c r="B15" s="167"/>
      <c r="C15" s="167"/>
      <c r="D15" s="93"/>
    </row>
    <row r="16" spans="1:4" x14ac:dyDescent="0.2">
      <c r="A16" s="167"/>
      <c r="B16" s="167"/>
      <c r="C16" s="167"/>
      <c r="D16" s="93"/>
    </row>
    <row r="17" spans="1:4" x14ac:dyDescent="0.2">
      <c r="A17" s="167"/>
      <c r="B17" s="167"/>
      <c r="C17" s="167"/>
      <c r="D17" s="93"/>
    </row>
    <row r="18" spans="1:4" x14ac:dyDescent="0.2">
      <c r="A18" s="167"/>
      <c r="B18" s="167"/>
      <c r="C18" s="167"/>
      <c r="D18" s="93"/>
    </row>
    <row r="19" spans="1:4" x14ac:dyDescent="0.2">
      <c r="A19" s="167"/>
      <c r="B19" s="167"/>
      <c r="C19" s="167"/>
      <c r="D19" s="93"/>
    </row>
    <row r="20" spans="1:4" x14ac:dyDescent="0.2">
      <c r="A20" s="167"/>
      <c r="B20" s="167"/>
      <c r="C20" s="167"/>
      <c r="D20" s="95"/>
    </row>
    <row r="21" spans="1:4" x14ac:dyDescent="0.2">
      <c r="A21" s="96" t="s">
        <v>90</v>
      </c>
      <c r="D21" s="93"/>
    </row>
    <row r="22" spans="1:4" x14ac:dyDescent="0.2">
      <c r="A22" s="167"/>
      <c r="B22" s="167"/>
      <c r="C22" s="167"/>
      <c r="D22" s="93"/>
    </row>
    <row r="23" spans="1:4" x14ac:dyDescent="0.2">
      <c r="A23" s="167"/>
      <c r="B23" s="167"/>
      <c r="C23" s="167"/>
      <c r="D23" s="93"/>
    </row>
    <row r="24" spans="1:4" x14ac:dyDescent="0.2">
      <c r="A24" s="167"/>
      <c r="B24" s="167"/>
      <c r="C24" s="167"/>
      <c r="D24" s="93"/>
    </row>
    <row r="25" spans="1:4" x14ac:dyDescent="0.2">
      <c r="A25" s="167"/>
      <c r="B25" s="167"/>
      <c r="C25" s="167"/>
      <c r="D25" s="93"/>
    </row>
    <row r="26" spans="1:4" x14ac:dyDescent="0.2">
      <c r="A26" s="167"/>
      <c r="B26" s="167"/>
      <c r="C26" s="167"/>
      <c r="D26" s="93"/>
    </row>
    <row r="27" spans="1:4" x14ac:dyDescent="0.2">
      <c r="A27" s="167"/>
      <c r="B27" s="167"/>
      <c r="C27" s="167"/>
      <c r="D27" s="93"/>
    </row>
    <row r="28" spans="1:4" x14ac:dyDescent="0.2">
      <c r="A28" s="167"/>
      <c r="B28" s="167"/>
      <c r="C28" s="167"/>
      <c r="D28" s="93"/>
    </row>
    <row r="29" spans="1:4" x14ac:dyDescent="0.2">
      <c r="A29" s="167"/>
      <c r="B29" s="167"/>
      <c r="C29" s="167"/>
      <c r="D29" s="95"/>
    </row>
    <row r="30" spans="1:4" x14ac:dyDescent="0.2">
      <c r="A30" s="96" t="s">
        <v>91</v>
      </c>
      <c r="B30" s="97"/>
      <c r="C30" s="97"/>
      <c r="D30" s="93"/>
    </row>
    <row r="31" spans="1:4" x14ac:dyDescent="0.2">
      <c r="A31" s="167"/>
      <c r="B31" s="167"/>
      <c r="C31" s="167"/>
      <c r="D31" s="93"/>
    </row>
    <row r="32" spans="1:4" ht="26.1" customHeight="1" x14ac:dyDescent="0.2">
      <c r="A32" s="167"/>
      <c r="B32" s="167"/>
      <c r="C32" s="167"/>
      <c r="D32" s="93"/>
    </row>
    <row r="33" spans="1:4" x14ac:dyDescent="0.2">
      <c r="A33" s="167"/>
      <c r="B33" s="167"/>
      <c r="C33" s="167"/>
      <c r="D33" s="93"/>
    </row>
    <row r="34" spans="1:4" x14ac:dyDescent="0.2">
      <c r="A34" s="167"/>
      <c r="B34" s="167"/>
      <c r="C34" s="167"/>
      <c r="D34" s="93"/>
    </row>
    <row r="35" spans="1:4" x14ac:dyDescent="0.2">
      <c r="A35" s="167"/>
      <c r="B35" s="167"/>
      <c r="C35" s="167"/>
      <c r="D35" s="93"/>
    </row>
    <row r="36" spans="1:4" x14ac:dyDescent="0.2">
      <c r="A36" s="167"/>
      <c r="B36" s="167"/>
      <c r="C36" s="167"/>
      <c r="D36" s="95"/>
    </row>
    <row r="37" spans="1:4" x14ac:dyDescent="0.2">
      <c r="A37" s="96" t="s">
        <v>92</v>
      </c>
      <c r="D37" s="93"/>
    </row>
    <row r="38" spans="1:4" x14ac:dyDescent="0.2">
      <c r="A38" s="168"/>
      <c r="B38" s="168"/>
      <c r="C38" s="168"/>
      <c r="D38" s="93"/>
    </row>
    <row r="39" spans="1:4" x14ac:dyDescent="0.2">
      <c r="A39" s="168"/>
      <c r="B39" s="168"/>
      <c r="C39" s="168"/>
      <c r="D39" s="93"/>
    </row>
    <row r="40" spans="1:4" x14ac:dyDescent="0.2">
      <c r="A40" s="168"/>
      <c r="B40" s="168"/>
      <c r="C40" s="168"/>
      <c r="D40" s="93"/>
    </row>
    <row r="41" spans="1:4" x14ac:dyDescent="0.2">
      <c r="A41" s="168"/>
      <c r="B41" s="168"/>
      <c r="C41" s="168"/>
      <c r="D41" s="93"/>
    </row>
    <row r="42" spans="1:4" x14ac:dyDescent="0.2">
      <c r="A42" s="168"/>
      <c r="B42" s="168"/>
      <c r="C42" s="168"/>
      <c r="D42" s="93"/>
    </row>
    <row r="43" spans="1:4" x14ac:dyDescent="0.2">
      <c r="A43" s="168"/>
      <c r="B43" s="168"/>
      <c r="C43" s="168"/>
      <c r="D43" s="93"/>
    </row>
    <row r="44" spans="1:4" x14ac:dyDescent="0.2">
      <c r="A44" s="168"/>
      <c r="B44" s="168"/>
      <c r="C44" s="168"/>
      <c r="D44" s="98"/>
    </row>
  </sheetData>
  <sheetProtection selectLockedCells="1" selectUnlockedCells="1"/>
  <mergeCells count="5">
    <mergeCell ref="A9:B12"/>
    <mergeCell ref="A14:C20"/>
    <mergeCell ref="A22:C29"/>
    <mergeCell ref="A31:C36"/>
    <mergeCell ref="A38:C44"/>
  </mergeCells>
  <pageMargins left="0.75" right="0.75" top="1" bottom="1" header="0.51180555555555551" footer="0.51180555555555551"/>
  <pageSetup firstPageNumber="0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DC592-F8FC-4A87-A099-DC983C23E0AA}">
  <sheetPr>
    <pageSetUpPr fitToPage="1"/>
  </sheetPr>
  <dimension ref="A1:F70"/>
  <sheetViews>
    <sheetView topLeftCell="A7" zoomScale="120" zoomScaleNormal="120" zoomScaleSheetLayoutView="130" workbookViewId="0">
      <selection activeCell="A30" sqref="A30"/>
    </sheetView>
  </sheetViews>
  <sheetFormatPr defaultColWidth="8.85546875" defaultRowHeight="14.25" x14ac:dyDescent="0.2"/>
  <cols>
    <col min="1" max="1" width="35.5703125" style="104" customWidth="1"/>
    <col min="2" max="2" width="9" style="104" customWidth="1"/>
    <col min="3" max="6" width="11.85546875" style="105" customWidth="1"/>
    <col min="7" max="16384" width="8.85546875" style="104"/>
  </cols>
  <sheetData>
    <row r="1" spans="1:6" ht="15" x14ac:dyDescent="0.25">
      <c r="A1" s="169" t="s">
        <v>93</v>
      </c>
      <c r="B1" s="169"/>
      <c r="C1" s="169"/>
      <c r="D1" s="169"/>
      <c r="E1" s="169"/>
      <c r="F1" s="169"/>
    </row>
    <row r="2" spans="1:6" x14ac:dyDescent="0.2">
      <c r="A2" s="170"/>
      <c r="B2" s="170"/>
      <c r="C2" s="170"/>
      <c r="D2" s="170"/>
    </row>
    <row r="3" spans="1:6" s="106" customFormat="1" ht="15" x14ac:dyDescent="0.25">
      <c r="A3" s="171" t="s">
        <v>94</v>
      </c>
      <c r="B3" s="171"/>
      <c r="C3" s="171"/>
      <c r="D3" s="171"/>
      <c r="E3" s="171"/>
      <c r="F3" s="171"/>
    </row>
    <row r="4" spans="1:6" s="106" customFormat="1" ht="15" x14ac:dyDescent="0.25">
      <c r="A4" s="172" t="s">
        <v>95</v>
      </c>
      <c r="B4" s="172"/>
      <c r="C4" s="172"/>
      <c r="D4" s="172"/>
      <c r="E4" s="172"/>
      <c r="F4" s="172"/>
    </row>
    <row r="5" spans="1:6" ht="15.75" customHeight="1" x14ac:dyDescent="0.2">
      <c r="C5" s="107"/>
    </row>
    <row r="6" spans="1:6" x14ac:dyDescent="0.2">
      <c r="A6" s="108" t="s">
        <v>96</v>
      </c>
      <c r="B6" s="108"/>
      <c r="C6" s="109"/>
      <c r="D6" s="109"/>
      <c r="E6" s="110"/>
    </row>
    <row r="7" spans="1:6" x14ac:dyDescent="0.2">
      <c r="A7" s="111"/>
      <c r="B7" s="111"/>
      <c r="C7" s="109"/>
      <c r="D7" s="109"/>
    </row>
    <row r="8" spans="1:6" x14ac:dyDescent="0.2">
      <c r="A8" s="112"/>
      <c r="B8" s="113" t="s">
        <v>97</v>
      </c>
      <c r="C8" s="114" t="s">
        <v>98</v>
      </c>
      <c r="D8" s="114" t="s">
        <v>99</v>
      </c>
      <c r="E8" s="115" t="s">
        <v>100</v>
      </c>
      <c r="F8" s="115" t="s">
        <v>100</v>
      </c>
    </row>
    <row r="9" spans="1:6" x14ac:dyDescent="0.2">
      <c r="A9" s="116" t="s">
        <v>97</v>
      </c>
      <c r="B9" s="117" t="s">
        <v>101</v>
      </c>
      <c r="C9" s="118" t="s">
        <v>102</v>
      </c>
      <c r="D9" s="118" t="s">
        <v>103</v>
      </c>
      <c r="E9" s="119" t="s">
        <v>104</v>
      </c>
      <c r="F9" s="119" t="s">
        <v>105</v>
      </c>
    </row>
    <row r="10" spans="1:6" ht="15" customHeight="1" x14ac:dyDescent="0.2">
      <c r="A10" s="120"/>
      <c r="B10" s="121"/>
      <c r="C10" s="122"/>
      <c r="D10" s="122"/>
      <c r="E10" s="123"/>
      <c r="F10" s="123"/>
    </row>
    <row r="11" spans="1:6" ht="15" customHeight="1" x14ac:dyDescent="0.2">
      <c r="A11" s="124"/>
      <c r="B11" s="125"/>
      <c r="C11" s="126"/>
      <c r="D11" s="126"/>
      <c r="E11" s="127"/>
      <c r="F11" s="127"/>
    </row>
    <row r="12" spans="1:6" ht="15" customHeight="1" x14ac:dyDescent="0.2">
      <c r="A12" s="124"/>
      <c r="B12" s="125"/>
      <c r="C12" s="126"/>
      <c r="D12" s="126"/>
      <c r="E12" s="127"/>
      <c r="F12" s="127"/>
    </row>
    <row r="13" spans="1:6" ht="15" customHeight="1" x14ac:dyDescent="0.2">
      <c r="A13" s="124"/>
      <c r="B13" s="125"/>
      <c r="C13" s="126"/>
      <c r="D13" s="126"/>
      <c r="E13" s="127"/>
      <c r="F13" s="127"/>
    </row>
    <row r="14" spans="1:6" ht="15" customHeight="1" x14ac:dyDescent="0.2">
      <c r="A14" s="124"/>
      <c r="B14" s="125"/>
      <c r="C14" s="126"/>
      <c r="D14" s="126"/>
      <c r="E14" s="127"/>
      <c r="F14" s="127"/>
    </row>
    <row r="15" spans="1:6" ht="15" customHeight="1" x14ac:dyDescent="0.2">
      <c r="A15" s="124"/>
      <c r="B15" s="125"/>
      <c r="C15" s="126"/>
      <c r="D15" s="126"/>
      <c r="E15" s="127"/>
      <c r="F15" s="127"/>
    </row>
    <row r="16" spans="1:6" ht="15" customHeight="1" x14ac:dyDescent="0.2">
      <c r="A16" s="124"/>
      <c r="B16" s="125"/>
      <c r="C16" s="126"/>
      <c r="D16" s="126"/>
      <c r="E16" s="127"/>
      <c r="F16" s="127"/>
    </row>
    <row r="17" spans="1:6" ht="15" customHeight="1" x14ac:dyDescent="0.2">
      <c r="A17" s="124"/>
      <c r="B17" s="125"/>
      <c r="C17" s="126"/>
      <c r="D17" s="126"/>
      <c r="E17" s="127"/>
      <c r="F17" s="127"/>
    </row>
    <row r="18" spans="1:6" ht="15" customHeight="1" x14ac:dyDescent="0.2">
      <c r="A18" s="124"/>
      <c r="B18" s="125"/>
      <c r="C18" s="126"/>
      <c r="D18" s="126"/>
      <c r="E18" s="127"/>
      <c r="F18" s="127"/>
    </row>
    <row r="19" spans="1:6" ht="15" customHeight="1" x14ac:dyDescent="0.2">
      <c r="A19" s="124"/>
      <c r="B19" s="125"/>
      <c r="C19" s="126"/>
      <c r="D19" s="126"/>
      <c r="E19" s="127"/>
      <c r="F19" s="127"/>
    </row>
    <row r="20" spans="1:6" ht="15" customHeight="1" x14ac:dyDescent="0.2">
      <c r="A20" s="124"/>
      <c r="B20" s="125"/>
      <c r="C20" s="126"/>
      <c r="D20" s="126"/>
      <c r="E20" s="127"/>
      <c r="F20" s="127"/>
    </row>
    <row r="21" spans="1:6" ht="15" customHeight="1" x14ac:dyDescent="0.2">
      <c r="A21" s="124"/>
      <c r="B21" s="125"/>
      <c r="C21" s="126"/>
      <c r="D21" s="126"/>
      <c r="E21" s="127"/>
      <c r="F21" s="127"/>
    </row>
    <row r="22" spans="1:6" ht="15" customHeight="1" x14ac:dyDescent="0.2">
      <c r="A22" s="124"/>
      <c r="B22" s="125"/>
      <c r="C22" s="126"/>
      <c r="D22" s="126"/>
      <c r="E22" s="127"/>
      <c r="F22" s="127"/>
    </row>
    <row r="23" spans="1:6" ht="15" customHeight="1" x14ac:dyDescent="0.2">
      <c r="A23" s="124"/>
      <c r="B23" s="125"/>
      <c r="C23" s="126"/>
      <c r="D23" s="126"/>
      <c r="E23" s="127"/>
      <c r="F23" s="127"/>
    </row>
    <row r="24" spans="1:6" ht="15" customHeight="1" x14ac:dyDescent="0.2">
      <c r="A24" s="124"/>
      <c r="B24" s="125"/>
      <c r="C24" s="126"/>
      <c r="D24" s="126"/>
      <c r="E24" s="127"/>
      <c r="F24" s="127"/>
    </row>
    <row r="25" spans="1:6" ht="15" customHeight="1" x14ac:dyDescent="0.2">
      <c r="A25" s="124"/>
      <c r="B25" s="125"/>
      <c r="C25" s="126"/>
      <c r="D25" s="126"/>
      <c r="E25" s="127"/>
      <c r="F25" s="127"/>
    </row>
    <row r="26" spans="1:6" ht="15" customHeight="1" x14ac:dyDescent="0.2">
      <c r="A26" s="124"/>
      <c r="B26" s="125"/>
      <c r="C26" s="126"/>
      <c r="D26" s="126"/>
      <c r="E26" s="127"/>
      <c r="F26" s="127"/>
    </row>
    <row r="27" spans="1:6" ht="15" customHeight="1" x14ac:dyDescent="0.2">
      <c r="A27" s="124"/>
      <c r="B27" s="125"/>
      <c r="C27" s="126"/>
      <c r="D27" s="126"/>
      <c r="E27" s="127"/>
      <c r="F27" s="127"/>
    </row>
    <row r="28" spans="1:6" ht="15" customHeight="1" x14ac:dyDescent="0.2">
      <c r="A28" s="128"/>
      <c r="B28" s="125"/>
      <c r="C28" s="126"/>
      <c r="D28" s="126"/>
      <c r="E28" s="127"/>
      <c r="F28" s="127"/>
    </row>
    <row r="29" spans="1:6" x14ac:dyDescent="0.2">
      <c r="A29" s="129" t="s">
        <v>106</v>
      </c>
      <c r="B29" s="130"/>
      <c r="C29" s="131"/>
      <c r="D29" s="131"/>
      <c r="E29" s="131"/>
      <c r="F29" s="132"/>
    </row>
    <row r="30" spans="1:6" x14ac:dyDescent="0.2">
      <c r="A30" s="173"/>
      <c r="B30" s="173"/>
      <c r="C30" s="173"/>
      <c r="D30" s="173"/>
      <c r="E30" s="173"/>
      <c r="F30" s="173"/>
    </row>
    <row r="31" spans="1:6" x14ac:dyDescent="0.2">
      <c r="A31" s="173"/>
      <c r="B31" s="173"/>
      <c r="C31" s="173"/>
      <c r="D31" s="173"/>
      <c r="E31" s="173"/>
      <c r="F31" s="173"/>
    </row>
    <row r="32" spans="1:6" x14ac:dyDescent="0.2">
      <c r="A32" s="173"/>
      <c r="B32" s="173"/>
      <c r="C32" s="173"/>
      <c r="D32" s="173"/>
      <c r="E32" s="173"/>
      <c r="F32" s="173"/>
    </row>
    <row r="33" spans="1:6" x14ac:dyDescent="0.2">
      <c r="A33" s="173"/>
      <c r="B33" s="173"/>
      <c r="C33" s="173"/>
      <c r="D33" s="173"/>
      <c r="E33" s="173"/>
      <c r="F33" s="173"/>
    </row>
    <row r="34" spans="1:6" x14ac:dyDescent="0.2">
      <c r="A34" s="173"/>
      <c r="B34" s="173"/>
      <c r="C34" s="173"/>
      <c r="D34" s="173"/>
      <c r="E34" s="173"/>
      <c r="F34" s="173"/>
    </row>
    <row r="35" spans="1:6" x14ac:dyDescent="0.2">
      <c r="A35" s="173"/>
      <c r="B35" s="173"/>
      <c r="C35" s="173"/>
      <c r="D35" s="173"/>
      <c r="E35" s="173"/>
      <c r="F35" s="173"/>
    </row>
    <row r="36" spans="1:6" x14ac:dyDescent="0.2">
      <c r="A36" s="173"/>
      <c r="B36" s="173"/>
      <c r="C36" s="173"/>
      <c r="D36" s="173"/>
      <c r="E36" s="173"/>
      <c r="F36" s="173"/>
    </row>
    <row r="37" spans="1:6" x14ac:dyDescent="0.2">
      <c r="A37" s="173"/>
      <c r="B37" s="173"/>
      <c r="C37" s="173"/>
      <c r="D37" s="173"/>
      <c r="E37" s="173"/>
      <c r="F37" s="173"/>
    </row>
    <row r="38" spans="1:6" x14ac:dyDescent="0.2">
      <c r="A38" s="173"/>
      <c r="B38" s="173"/>
      <c r="C38" s="173"/>
      <c r="D38" s="173"/>
      <c r="E38" s="173"/>
      <c r="F38" s="173"/>
    </row>
    <row r="39" spans="1:6" x14ac:dyDescent="0.2">
      <c r="A39" s="173"/>
      <c r="B39" s="173"/>
      <c r="C39" s="173"/>
      <c r="D39" s="173"/>
      <c r="E39" s="173"/>
      <c r="F39" s="173"/>
    </row>
    <row r="40" spans="1:6" x14ac:dyDescent="0.2">
      <c r="A40" s="173"/>
      <c r="B40" s="173"/>
      <c r="C40" s="173"/>
      <c r="D40" s="173"/>
      <c r="E40" s="173"/>
      <c r="F40" s="173"/>
    </row>
    <row r="41" spans="1:6" x14ac:dyDescent="0.2">
      <c r="A41" s="173"/>
      <c r="B41" s="173"/>
      <c r="C41" s="173"/>
      <c r="D41" s="173"/>
      <c r="E41" s="173"/>
      <c r="F41" s="173"/>
    </row>
    <row r="42" spans="1:6" x14ac:dyDescent="0.2">
      <c r="A42" s="173"/>
      <c r="B42" s="173"/>
      <c r="C42" s="173"/>
      <c r="D42" s="173"/>
      <c r="E42" s="173"/>
      <c r="F42" s="173"/>
    </row>
    <row r="43" spans="1:6" x14ac:dyDescent="0.2">
      <c r="A43" s="173"/>
      <c r="B43" s="173"/>
      <c r="C43" s="173"/>
      <c r="D43" s="173"/>
      <c r="E43" s="173"/>
      <c r="F43" s="173"/>
    </row>
    <row r="44" spans="1:6" x14ac:dyDescent="0.2">
      <c r="A44" s="173"/>
      <c r="B44" s="173"/>
      <c r="C44" s="173"/>
      <c r="D44" s="173"/>
      <c r="E44" s="173"/>
      <c r="F44" s="173"/>
    </row>
    <row r="45" spans="1:6" x14ac:dyDescent="0.2">
      <c r="A45" s="133"/>
      <c r="B45" s="133"/>
      <c r="C45" s="122"/>
      <c r="D45" s="122"/>
      <c r="E45" s="123"/>
    </row>
    <row r="46" spans="1:6" x14ac:dyDescent="0.2">
      <c r="A46" s="133"/>
      <c r="B46" s="133"/>
      <c r="C46" s="122"/>
      <c r="D46" s="122"/>
      <c r="E46" s="123"/>
    </row>
    <row r="47" spans="1:6" x14ac:dyDescent="0.2">
      <c r="A47" s="133"/>
      <c r="B47" s="133"/>
      <c r="C47" s="122"/>
      <c r="D47" s="122"/>
      <c r="E47" s="123"/>
    </row>
    <row r="48" spans="1:6" x14ac:dyDescent="0.2">
      <c r="A48" s="133"/>
      <c r="B48" s="133"/>
      <c r="C48" s="122"/>
      <c r="D48" s="122"/>
      <c r="E48" s="123"/>
    </row>
    <row r="49" spans="1:5" x14ac:dyDescent="0.2">
      <c r="A49" s="133"/>
      <c r="B49" s="133"/>
      <c r="C49" s="122"/>
      <c r="D49" s="122"/>
      <c r="E49" s="123"/>
    </row>
    <row r="50" spans="1:5" x14ac:dyDescent="0.2">
      <c r="A50" s="133"/>
      <c r="B50" s="133"/>
      <c r="C50" s="122"/>
      <c r="D50" s="122"/>
      <c r="E50" s="123"/>
    </row>
    <row r="51" spans="1:5" x14ac:dyDescent="0.2">
      <c r="A51" s="133"/>
      <c r="B51" s="133"/>
      <c r="C51" s="122"/>
      <c r="D51" s="122"/>
      <c r="E51" s="123"/>
    </row>
    <row r="52" spans="1:5" x14ac:dyDescent="0.2">
      <c r="A52" s="133"/>
      <c r="B52" s="133"/>
      <c r="C52" s="122"/>
      <c r="D52" s="122"/>
      <c r="E52" s="123"/>
    </row>
    <row r="53" spans="1:5" x14ac:dyDescent="0.2">
      <c r="A53" s="133"/>
      <c r="B53" s="133"/>
      <c r="C53" s="122"/>
      <c r="D53" s="122"/>
      <c r="E53" s="123"/>
    </row>
    <row r="54" spans="1:5" x14ac:dyDescent="0.2">
      <c r="A54" s="133"/>
      <c r="B54" s="133"/>
      <c r="C54" s="122"/>
      <c r="D54" s="122"/>
      <c r="E54" s="123"/>
    </row>
    <row r="55" spans="1:5" x14ac:dyDescent="0.2">
      <c r="A55" s="133"/>
      <c r="B55" s="133"/>
      <c r="C55" s="122"/>
      <c r="D55" s="122"/>
      <c r="E55" s="123"/>
    </row>
    <row r="56" spans="1:5" x14ac:dyDescent="0.2">
      <c r="A56" s="133"/>
      <c r="B56" s="133"/>
      <c r="C56" s="122"/>
      <c r="D56" s="122"/>
      <c r="E56" s="123"/>
    </row>
    <row r="57" spans="1:5" x14ac:dyDescent="0.2">
      <c r="A57" s="133"/>
      <c r="B57" s="133"/>
      <c r="C57" s="122"/>
      <c r="D57" s="122"/>
      <c r="E57" s="123"/>
    </row>
    <row r="58" spans="1:5" x14ac:dyDescent="0.2">
      <c r="A58" s="133"/>
      <c r="B58" s="133"/>
      <c r="C58" s="122"/>
      <c r="D58" s="122"/>
      <c r="E58" s="123"/>
    </row>
    <row r="59" spans="1:5" x14ac:dyDescent="0.2">
      <c r="A59" s="133"/>
      <c r="B59" s="133"/>
      <c r="C59" s="122"/>
      <c r="D59" s="122"/>
      <c r="E59" s="123"/>
    </row>
    <row r="60" spans="1:5" x14ac:dyDescent="0.2">
      <c r="A60" s="133"/>
      <c r="B60" s="133"/>
      <c r="C60" s="122"/>
      <c r="D60" s="122"/>
      <c r="E60" s="123"/>
    </row>
    <row r="61" spans="1:5" x14ac:dyDescent="0.2">
      <c r="A61" s="133"/>
      <c r="B61" s="133"/>
      <c r="C61" s="122"/>
      <c r="D61" s="122"/>
      <c r="E61" s="123"/>
    </row>
    <row r="62" spans="1:5" x14ac:dyDescent="0.2">
      <c r="A62" s="133"/>
      <c r="B62" s="133"/>
      <c r="C62" s="122"/>
      <c r="D62" s="122"/>
      <c r="E62" s="123"/>
    </row>
    <row r="63" spans="1:5" x14ac:dyDescent="0.2">
      <c r="A63" s="133"/>
      <c r="B63" s="133"/>
      <c r="C63" s="122"/>
      <c r="D63" s="122"/>
      <c r="E63" s="123"/>
    </row>
    <row r="64" spans="1:5" x14ac:dyDescent="0.2">
      <c r="A64" s="133"/>
      <c r="B64" s="133"/>
      <c r="C64" s="122"/>
      <c r="D64" s="122"/>
      <c r="E64" s="123"/>
    </row>
    <row r="65" spans="1:5" x14ac:dyDescent="0.2">
      <c r="A65" s="133"/>
      <c r="B65" s="133"/>
      <c r="C65" s="122"/>
      <c r="D65" s="122"/>
      <c r="E65" s="123"/>
    </row>
    <row r="66" spans="1:5" x14ac:dyDescent="0.2">
      <c r="A66" s="133"/>
      <c r="B66" s="133"/>
      <c r="C66" s="122"/>
      <c r="D66" s="122"/>
      <c r="E66" s="123"/>
    </row>
    <row r="67" spans="1:5" x14ac:dyDescent="0.2">
      <c r="A67" s="133"/>
      <c r="B67" s="133"/>
      <c r="C67" s="122"/>
      <c r="D67" s="122"/>
      <c r="E67" s="123"/>
    </row>
    <row r="68" spans="1:5" x14ac:dyDescent="0.2">
      <c r="A68" s="133"/>
      <c r="B68" s="133"/>
      <c r="C68" s="122"/>
      <c r="D68" s="122"/>
      <c r="E68" s="123"/>
    </row>
    <row r="69" spans="1:5" x14ac:dyDescent="0.2">
      <c r="A69" s="133"/>
      <c r="B69" s="133"/>
      <c r="C69" s="122"/>
      <c r="D69" s="122"/>
      <c r="E69" s="123"/>
    </row>
    <row r="70" spans="1:5" x14ac:dyDescent="0.2">
      <c r="A70" s="133"/>
      <c r="B70" s="133"/>
      <c r="C70" s="122"/>
      <c r="D70" s="122"/>
      <c r="E70" s="123"/>
    </row>
  </sheetData>
  <sheetProtection selectLockedCells="1" selectUnlockedCells="1"/>
  <mergeCells count="5">
    <mergeCell ref="A1:F1"/>
    <mergeCell ref="A2:D2"/>
    <mergeCell ref="A3:F3"/>
    <mergeCell ref="A4:F4"/>
    <mergeCell ref="A30:F44"/>
  </mergeCells>
  <printOptions horizontalCentered="1" verticalCentered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Request-Wtr Admin</vt:lpstr>
      <vt:lpstr>Request-Wtr &amp; Sup Dist</vt:lpstr>
      <vt:lpstr>Cost Graph</vt:lpstr>
      <vt:lpstr>Request-Wtr &amp; Sup pg2</vt:lpstr>
      <vt:lpstr>contracts</vt:lpstr>
      <vt:lpstr>staffing and OT</vt:lpstr>
      <vt:lpstr>Revenues</vt:lpstr>
      <vt:lpstr>'Request-Wtr &amp; Sup pg2'!__xlnm.Print_Area</vt:lpstr>
      <vt:lpstr>Revenues!__xlnm.Print_Area</vt:lpstr>
      <vt:lpstr>'staffing and OT'!__xlnm.Print_Area</vt:lpstr>
      <vt:lpstr>'Request-Wtr Admin'!Print_Area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Haas</dc:creator>
  <cp:lastModifiedBy>Dan Haas</cp:lastModifiedBy>
  <cp:lastPrinted>2025-04-12T16:39:32Z</cp:lastPrinted>
  <dcterms:created xsi:type="dcterms:W3CDTF">2025-02-19T22:37:33Z</dcterms:created>
  <dcterms:modified xsi:type="dcterms:W3CDTF">2025-04-12T16:46:52Z</dcterms:modified>
</cp:coreProperties>
</file>